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600" windowHeight="10260"/>
  </bookViews>
  <sheets>
    <sheet name="ocak 2024" sheetId="4" r:id="rId1"/>
  </sheets>
  <definedNames>
    <definedName name="_xlnm.Print_Area" localSheetId="0">'ocak 2024'!$A$1:$N$110</definedName>
  </definedNames>
  <calcPr calcId="162913" calcMode="manual"/>
</workbook>
</file>

<file path=xl/calcChain.xml><?xml version="1.0" encoding="utf-8"?>
<calcChain xmlns="http://schemas.openxmlformats.org/spreadsheetml/2006/main">
  <c r="N14" i="4" l="1"/>
  <c r="N12" i="4"/>
  <c r="N10" i="4"/>
  <c r="N8" i="4"/>
  <c r="C66" i="4" l="1"/>
  <c r="C65" i="4"/>
  <c r="F27" i="4" l="1"/>
  <c r="F33" i="4" l="1"/>
  <c r="F32" i="4"/>
  <c r="F31" i="4"/>
  <c r="F30" i="4"/>
  <c r="F29" i="4"/>
  <c r="F26" i="4"/>
  <c r="F25" i="4"/>
  <c r="F24" i="4"/>
  <c r="F48" i="4"/>
  <c r="F47" i="4"/>
  <c r="F46" i="4"/>
  <c r="F45" i="4"/>
  <c r="F44" i="4"/>
  <c r="M79" i="4"/>
  <c r="M78" i="4"/>
  <c r="M77" i="4"/>
  <c r="G96" i="4" l="1"/>
  <c r="F96" i="4"/>
  <c r="E96" i="4"/>
  <c r="D96" i="4"/>
  <c r="G94" i="4"/>
  <c r="F94" i="4"/>
  <c r="E94" i="4"/>
  <c r="D94" i="4"/>
  <c r="M76" i="4"/>
  <c r="M75" i="4"/>
  <c r="M74" i="4"/>
  <c r="M70" i="4"/>
  <c r="M69" i="4"/>
  <c r="M68" i="4"/>
  <c r="M67" i="4"/>
  <c r="M66" i="4"/>
  <c r="M65" i="4"/>
  <c r="M61" i="4"/>
  <c r="M60" i="4"/>
  <c r="M59" i="4"/>
  <c r="M58" i="4"/>
  <c r="M57" i="4"/>
  <c r="M56" i="4"/>
  <c r="N53" i="4"/>
  <c r="N52" i="4"/>
  <c r="N51" i="4"/>
  <c r="N50" i="4"/>
  <c r="N49" i="4"/>
  <c r="N48" i="4"/>
  <c r="N47" i="4"/>
  <c r="N46" i="4"/>
  <c r="N45" i="4"/>
  <c r="N44" i="4"/>
  <c r="K53" i="4" l="1"/>
  <c r="K52" i="4"/>
  <c r="K51" i="4"/>
  <c r="K50" i="4"/>
  <c r="K49" i="4"/>
  <c r="K48" i="4"/>
  <c r="K47" i="4"/>
  <c r="K46" i="4"/>
  <c r="K45" i="4"/>
  <c r="K44" i="4"/>
  <c r="M34" i="4"/>
  <c r="N34" i="4" s="1"/>
  <c r="M41" i="4" l="1"/>
  <c r="N41" i="4" s="1"/>
  <c r="M37" i="4"/>
  <c r="N37" i="4" s="1"/>
  <c r="M36" i="4"/>
  <c r="N36" i="4" s="1"/>
  <c r="M35" i="4"/>
  <c r="N35" i="4" s="1"/>
  <c r="N30" i="4"/>
  <c r="N29" i="4"/>
  <c r="N28" i="4"/>
  <c r="N27" i="4"/>
  <c r="N26" i="4"/>
  <c r="N25" i="4"/>
  <c r="N24" i="4"/>
</calcChain>
</file>

<file path=xl/sharedStrings.xml><?xml version="1.0" encoding="utf-8"?>
<sst xmlns="http://schemas.openxmlformats.org/spreadsheetml/2006/main" count="284" uniqueCount="257">
  <si>
    <t>K      A      D      E      M      E</t>
  </si>
  <si>
    <t>D     E     R     E     C     E</t>
  </si>
  <si>
    <t>MAAŞ KATSAYISI</t>
  </si>
  <si>
    <t>TABAN AYL.KATSAYISI</t>
  </si>
  <si>
    <t>YAN ÖDEME KATSAYISI</t>
  </si>
  <si>
    <t>ÇOCUK YRD.GÖSTER.(0-6) YAŞ</t>
  </si>
  <si>
    <t>ÇOCUK YRD.TUTARI (0-6 YAŞ)</t>
  </si>
  <si>
    <t>ÇOC. YARD.GÖST.(6 ÜZERİ YAŞ)</t>
  </si>
  <si>
    <t>ÇOC. YRD.TUTARI (6 ÜZERİ YAŞ)</t>
  </si>
  <si>
    <t>AİLE YARDIMI GÖSTERGESİ</t>
  </si>
  <si>
    <t>AİLE YARDIMI TUTARI</t>
  </si>
  <si>
    <t>DOĞUM YARDIMI GÖSTERGESİ</t>
  </si>
  <si>
    <t>DOĞUM YARDIMI TUTARI</t>
  </si>
  <si>
    <t>ÖLÜM YARDIMI(EŞ,ÇOCUK ÖLÜMÜ 9500*KATSAYI)</t>
  </si>
  <si>
    <t>ÖLÜM YARDIMI(MEMUR ÖLÜMÜ 9500*2*KATSAYI)</t>
  </si>
  <si>
    <t>EN YÜK.DEV.MEM.AYL.(ÖZEL HİZ.TAZ.TAVANI)</t>
  </si>
  <si>
    <t>EĞİTİM ÖĞRETİM ÖDENEĞİ</t>
  </si>
  <si>
    <t>YÜKSEKÖĞRETİM KURUMLARI PERSONELİ MAAŞ HESABINDA YARARLANILACAK BİLGİLER</t>
  </si>
  <si>
    <t>ÜNİVERSİTE ÖDENEĞİ ORANLARI (EYDMM.ORANLA ÇARPIMININ %Sİ)</t>
  </si>
  <si>
    <t>1-Profesörlerden Rektör,Rektör Yrd.Dekan</t>
  </si>
  <si>
    <t>Dekan Yrd.,Yük.Ok.Müd.olanlar ile Prof.</t>
  </si>
  <si>
    <t>kadrosunda üç yılını tamamlayanlar…………..</t>
  </si>
  <si>
    <t>ORAN(%)</t>
  </si>
  <si>
    <t>2-Diğer Profesör kadrosunda bulunanlar…….</t>
  </si>
  <si>
    <t>3-Doçent kadrosunda bulunanlar………………..</t>
  </si>
  <si>
    <t>5-Diğer öğretim elemanlarından</t>
  </si>
  <si>
    <t>e-Diğer dereceden aylık alanlar…………………….</t>
  </si>
  <si>
    <t>d-4-5 nci dereceden aylık alanlar…………………..</t>
  </si>
  <si>
    <t>c-3 ncü dereceden aylık alanlar………………………</t>
  </si>
  <si>
    <t>b-2 nci dereceden aylık alanlar………………………</t>
  </si>
  <si>
    <t>a-1 nci dereceden aylık alanlar……………………….</t>
  </si>
  <si>
    <t>ÜCRET</t>
  </si>
  <si>
    <t>DERECE</t>
  </si>
  <si>
    <t>EKGÖSTERGE</t>
  </si>
  <si>
    <t>2-Profesörler……………………………………………………….</t>
  </si>
  <si>
    <t>3-Doçentler…………………………………………………………</t>
  </si>
  <si>
    <t>kadrosunda dört yılını tamamlayanlar…………………</t>
  </si>
  <si>
    <t>İDARİ GÖREV ÖDENEĞİ (ÇIPLAK BRÜT MAAŞIN ORANLA ÇARPIMININ %Sİ)</t>
  </si>
  <si>
    <t>DERS</t>
  </si>
  <si>
    <t>ORAN%</t>
  </si>
  <si>
    <t>1-Rektör………………………………………………………………….</t>
  </si>
  <si>
    <t>2-Rektör Yardımcısı ve Dekan…………………………………</t>
  </si>
  <si>
    <t>3-Dekan Yrd.Enst.ve Yük.Ok.Müd.Koserv.Müdürü……</t>
  </si>
  <si>
    <t>4-Bölüm Başkanları………………………………………………..</t>
  </si>
  <si>
    <t>5-Enstitü,Yük.Okul ve Konservatuvar Müdür Yardımcısı</t>
  </si>
  <si>
    <t>GÖSTERGESİ</t>
  </si>
  <si>
    <t>KATSAYI</t>
  </si>
  <si>
    <t>DERS YÜKÜ</t>
  </si>
  <si>
    <t>BRÜT ÜCRET</t>
  </si>
  <si>
    <t>1-Profesör……………………</t>
  </si>
  <si>
    <t>2-Doçent………………………</t>
  </si>
  <si>
    <t>Dekan Yard./Müdür Yrd….</t>
  </si>
  <si>
    <t>………………………………………………………….</t>
  </si>
  <si>
    <t>…………………………………………………………..</t>
  </si>
  <si>
    <t>………………</t>
  </si>
  <si>
    <t>……………….</t>
  </si>
  <si>
    <t>ÖZEL HİZMET EMEKLİ KESENEĞİ</t>
  </si>
  <si>
    <t>EK GÖSTERGE</t>
  </si>
  <si>
    <t>ORANI(%)</t>
  </si>
  <si>
    <t>1-6400 ve daha yüksek……………………….</t>
  </si>
  <si>
    <t>2-4800 (dahil) - 6400 (hariç)………………..</t>
  </si>
  <si>
    <t>3-3600 (dahil) - 4800 (hariç)………………..</t>
  </si>
  <si>
    <t>4-2200 (dahil) - 3600 (hariç)………………..</t>
  </si>
  <si>
    <t>Diğerlerine…………………………………………</t>
  </si>
  <si>
    <t>%</t>
  </si>
  <si>
    <t>KIDEM TAZMİNATI TAVANI</t>
  </si>
  <si>
    <t>BRÜT MİKTAR</t>
  </si>
  <si>
    <t>NET MİKTAR</t>
  </si>
  <si>
    <t>GEÇERLİLİK TARİHİ</t>
  </si>
  <si>
    <t>E.Y.D.M.A. /12 =EĞT.ÖĞR.ÖDENEĞİ</t>
  </si>
  <si>
    <t>Emekliye ayrılana harcırah tutarı</t>
  </si>
  <si>
    <t>SİGORTA PRİMLERİNE ESAS TABAN VE TAVAN</t>
  </si>
  <si>
    <t>16 yaşını doldurmuş işçilerin bir</t>
  </si>
  <si>
    <t>günlük normal çalışma karşılığı</t>
  </si>
  <si>
    <t>GEÇERLİK TARİHİ</t>
  </si>
  <si>
    <t>X                                            30</t>
  </si>
  <si>
    <t>DAMGA -SÖZLEŞME VE KARAR PULLARI ORANLARI</t>
  </si>
  <si>
    <t>ORAN</t>
  </si>
  <si>
    <t>YÜKSEKÖĞRETİM TAZMİNATI</t>
  </si>
  <si>
    <t>2-Doçent kadrosunda bulunanlara % 100'ü…………………………</t>
  </si>
  <si>
    <t>1-Profesör kadrosunda bulunanlara % 100'ü……………………….</t>
  </si>
  <si>
    <t>4-Araştırma Görevlisi kadrosunda bulunanlara % 115'i………..</t>
  </si>
  <si>
    <t>6-Uzman,Çevirici ve Eğitim-Öğretim Planlamacısı % 115'i…….</t>
  </si>
  <si>
    <t>MAKAM TAZMİNATI</t>
  </si>
  <si>
    <t>1-Rektörler…………………………………………………………………………</t>
  </si>
  <si>
    <t>3-Profesörler………………………………………………………………………</t>
  </si>
  <si>
    <t>5-Üniversite Genel Sekreteri……………………………………………….</t>
  </si>
  <si>
    <t>SINAV GÖSTERGELERİ</t>
  </si>
  <si>
    <t>ÖĞRENCİ SAYISI</t>
  </si>
  <si>
    <t>ÖRGÜN ÜCRET</t>
  </si>
  <si>
    <t>0-50</t>
  </si>
  <si>
    <t>51-100</t>
  </si>
  <si>
    <t>101-150</t>
  </si>
  <si>
    <t>151-200</t>
  </si>
  <si>
    <t>201-250</t>
  </si>
  <si>
    <t>251-300</t>
  </si>
  <si>
    <t>301-350</t>
  </si>
  <si>
    <t>351-400</t>
  </si>
  <si>
    <t>401-450</t>
  </si>
  <si>
    <t>451-500</t>
  </si>
  <si>
    <t>GÖS.</t>
  </si>
  <si>
    <t>SÜREKLİ GÖREV YOLLUĞU</t>
  </si>
  <si>
    <t>YABANCI DİL TAZMİNATI</t>
  </si>
  <si>
    <t>A 96-100</t>
  </si>
  <si>
    <t>A 90-95</t>
  </si>
  <si>
    <t>B 80-89</t>
  </si>
  <si>
    <t>C 70-79</t>
  </si>
  <si>
    <t>1-Kurum onayına istinaden</t>
  </si>
  <si>
    <t>Akademik</t>
  </si>
  <si>
    <t>2-Diğer personele</t>
  </si>
  <si>
    <t>PARASAL LİMİTLER</t>
  </si>
  <si>
    <t>madde 21(f)</t>
  </si>
  <si>
    <t>madde 22(d)</t>
  </si>
  <si>
    <t>madde 8</t>
  </si>
  <si>
    <t>madde 3 (g)</t>
  </si>
  <si>
    <t>madde 13 (b)</t>
  </si>
  <si>
    <t>madde 62 (h)</t>
  </si>
  <si>
    <t>madde 53 (j)2</t>
  </si>
  <si>
    <t>madde 53 (j)1</t>
  </si>
  <si>
    <r>
      <t>SÖZLEŞMEYE AİT DAMGA VERGİSİ ORANI :</t>
    </r>
    <r>
      <rPr>
        <b/>
        <sz val="10"/>
        <color rgb="FFFF0000"/>
        <rFont val="Calibri"/>
        <family val="2"/>
        <charset val="162"/>
        <scheme val="minor"/>
      </rPr>
      <t xml:space="preserve"> 0,0948</t>
    </r>
  </si>
  <si>
    <r>
      <t xml:space="preserve">İHALE KARAR PULU : </t>
    </r>
    <r>
      <rPr>
        <b/>
        <sz val="10"/>
        <color rgb="FFFF0000"/>
        <rFont val="Calibri"/>
        <family val="2"/>
        <charset val="162"/>
        <scheme val="minor"/>
      </rPr>
      <t>0.0569</t>
    </r>
  </si>
  <si>
    <r>
      <t xml:space="preserve">ÜCRET VE ÜCRET SAYILAN ÖDEMELER DAMGA VERGİSİ ORANI : </t>
    </r>
    <r>
      <rPr>
        <b/>
        <sz val="10"/>
        <color rgb="FFFF0000"/>
        <rFont val="Calibri"/>
        <family val="2"/>
        <charset val="162"/>
        <scheme val="minor"/>
      </rPr>
      <t>0,0759</t>
    </r>
    <r>
      <rPr>
        <b/>
        <sz val="10"/>
        <rFont val="Calibri"/>
        <family val="2"/>
        <charset val="162"/>
        <scheme val="minor"/>
      </rPr>
      <t xml:space="preserve"> </t>
    </r>
  </si>
  <si>
    <r>
      <rPr>
        <b/>
        <u/>
        <sz val="10"/>
        <color rgb="FFFF0000"/>
        <rFont val="Calibri"/>
        <family val="2"/>
        <charset val="162"/>
        <scheme val="minor"/>
      </rPr>
      <t>GEÇERLİLİK TARİHİ</t>
    </r>
    <r>
      <rPr>
        <b/>
        <sz val="10"/>
        <color theme="1"/>
        <rFont val="Calibri"/>
        <family val="2"/>
        <charset val="162"/>
        <scheme val="minor"/>
      </rPr>
      <t xml:space="preserve">             </t>
    </r>
    <r>
      <rPr>
        <b/>
        <sz val="10"/>
        <color rgb="FFFF0000"/>
        <rFont val="Calibri"/>
        <family val="2"/>
        <charset val="162"/>
        <scheme val="minor"/>
      </rPr>
      <t xml:space="preserve"> :</t>
    </r>
  </si>
  <si>
    <t>EĞİTİM ÖĞRETİM ÖDENEĞİ            12/1</t>
  </si>
  <si>
    <t>ENGELLİLİK İNDİRİMİ (2020 YILI)</t>
  </si>
  <si>
    <t>GÖREV TAZMİNATI *</t>
  </si>
  <si>
    <t>4-Dr.Öğretim Üyesi kadrosunda bulunanlar…..</t>
  </si>
  <si>
    <t>UNVAN (KADRO)</t>
  </si>
  <si>
    <t>KADRO VE GÖREV UNVANI</t>
  </si>
  <si>
    <t>UNVAN</t>
  </si>
  <si>
    <t>EK GÖSTERGE (AKADEMİK)</t>
  </si>
  <si>
    <t>EK DERS</t>
  </si>
  <si>
    <t>4-Doktor Öğretim Üyeleri</t>
  </si>
  <si>
    <t>5-Öğretim Görevlisi ve Araştırma Görevlileri</t>
  </si>
  <si>
    <t>a-Öğretim Görevlisi ve Araştırma Görevlileri</t>
  </si>
  <si>
    <t>b-Öğretim Görevlisi ve Araştırma Görevlileri</t>
  </si>
  <si>
    <t>EK ÖDEME  =  MEMURUN EK ÖDEME PUANI X EN YÜKSEK DEVLET MEMURU MAAŞI %  ÖRNEK : 105 PUAN X 1.387,57 = 1.456,95</t>
  </si>
  <si>
    <t>GÖSTERGE</t>
  </si>
  <si>
    <t>3-Doktor Öğretim Üyesi</t>
  </si>
  <si>
    <t>Dekan/Müdür………………..</t>
  </si>
  <si>
    <t>4-Öğretim Görevlisi……..</t>
  </si>
  <si>
    <t>5-MEB Öğretmeni……………</t>
  </si>
  <si>
    <t>BRÜT TUTAR</t>
  </si>
  <si>
    <t>B.ÜCRET (II.Ö)</t>
  </si>
  <si>
    <t>GÖSTERGE (II.Ö)</t>
  </si>
  <si>
    <t>II.Ö ÜCRET</t>
  </si>
  <si>
    <t>ASGARİ ÜCRET BRÜT VE NET TUTARLARI</t>
  </si>
  <si>
    <t>2-Profesörler (Bu kadroda 3 yılını tamamlayanlar)…………………..</t>
  </si>
  <si>
    <t>1-Rektörler /*Temsil Tazminatı Göstergesidir)………………………..</t>
  </si>
  <si>
    <t>4-Doçentler (Kazanılmış Hak Aylığı 1 inci derece olanlar)…………</t>
  </si>
  <si>
    <t>5-Üniversite Genel Sekreteri…………………………………………………..</t>
  </si>
  <si>
    <t>6-İç Denetçiler (1 inci dereceli kadroya atanmış olanlar)…………..</t>
  </si>
  <si>
    <t>3-Profesörler………………………………………………………………………….</t>
  </si>
  <si>
    <t>2-Profesörler (Bu kadroda 3 yılını tamamlayanlar)………………..</t>
  </si>
  <si>
    <t>4-Doçentler (Kazanılmış Hak Aylığı 1 inci derece olanlar)……..</t>
  </si>
  <si>
    <t>6-İç Denetçiler (1 inci dereceli kadroya atanmış olanlar)………</t>
  </si>
  <si>
    <t>3-Doktor Öğretim Üyesi kadrosunda bulunanlara % 100'ü……</t>
  </si>
  <si>
    <t>5-Öğretim Görevlisi kadrosunda bulunanlara %115'i…………..</t>
  </si>
  <si>
    <t>Fazla Çalışma Ücreti 2020</t>
  </si>
  <si>
    <t xml:space="preserve">Konferans Ücreti </t>
  </si>
  <si>
    <r>
      <t xml:space="preserve">ARAZİ TAZMİNATI       </t>
    </r>
    <r>
      <rPr>
        <b/>
        <sz val="11"/>
        <rFont val="Calibri"/>
        <family val="2"/>
        <charset val="162"/>
        <scheme val="minor"/>
      </rPr>
      <t xml:space="preserve"> 1-4 olanlar 17,20</t>
    </r>
    <r>
      <rPr>
        <b/>
        <sz val="11"/>
        <color theme="4"/>
        <rFont val="Calibri"/>
        <family val="2"/>
        <charset val="162"/>
        <scheme val="minor"/>
      </rPr>
      <t xml:space="preserve">         </t>
    </r>
    <r>
      <rPr>
        <b/>
        <sz val="11"/>
        <color rgb="FF7030A0"/>
        <rFont val="Calibri"/>
        <family val="2"/>
        <charset val="162"/>
        <scheme val="minor"/>
      </rPr>
      <t xml:space="preserve"> </t>
    </r>
    <r>
      <rPr>
        <b/>
        <sz val="11"/>
        <rFont val="Calibri"/>
        <family val="2"/>
        <charset val="162"/>
        <scheme val="minor"/>
      </rPr>
      <t>5-15 olanlar 16,60</t>
    </r>
  </si>
  <si>
    <t>Faz.Çalışma (Özel Kalem)</t>
  </si>
  <si>
    <t>Ölüm Yardımı</t>
  </si>
  <si>
    <t>Memurun Ölümü Halinde</t>
  </si>
  <si>
    <t>Eş ve Çocuğun Ölümü Halinde</t>
  </si>
  <si>
    <r>
      <rPr>
        <b/>
        <sz val="8"/>
        <color rgb="FF0070C0"/>
        <rFont val="Calibri"/>
        <family val="2"/>
        <charset val="162"/>
        <scheme val="minor"/>
      </rPr>
      <t>*</t>
    </r>
    <r>
      <rPr>
        <b/>
        <sz val="8"/>
        <color theme="1"/>
        <rFont val="Calibri"/>
        <family val="2"/>
        <charset val="162"/>
        <scheme val="minor"/>
      </rPr>
      <t xml:space="preserve"> Aşağıda hesaplanan görev tazminatı %100 oranındadır. Personelin ek ödeme, döner sermaye  alma durumuna göre mahsup edilecek kısım dikkate alınmalıdır.</t>
    </r>
  </si>
  <si>
    <t>5-MEB Öğretmeni Uzman</t>
  </si>
  <si>
    <t>1.derece engelli   %80</t>
  </si>
  <si>
    <t>2.derece engelli   %60</t>
  </si>
  <si>
    <t>3.derece engelli   %40</t>
  </si>
  <si>
    <t>Sürekli Görev Yolluğu</t>
  </si>
  <si>
    <t>Değişken Unsur Yevmiyenin % 5 X km</t>
  </si>
  <si>
    <t>01/07/2022-31/12/2022</t>
  </si>
  <si>
    <t>01/01/2023-30/06/2023</t>
  </si>
  <si>
    <t xml:space="preserve">                                                                           AYLIK GÖSTERGE TABLOSU VE MAAŞ HESAPLAMA BİLGİLERİ                 01.01.2024-31.06.2024</t>
  </si>
  <si>
    <t>1500+6400X0,760871</t>
  </si>
  <si>
    <t>6.010,88 %70=4.207,61</t>
  </si>
  <si>
    <t>13558 X 0.760871 = 10,315,88</t>
  </si>
  <si>
    <r>
      <t>7.228,27  / 12   =   602</t>
    </r>
    <r>
      <rPr>
        <b/>
        <sz val="10"/>
        <rFont val="Calibri"/>
        <family val="2"/>
        <charset val="162"/>
        <scheme val="minor"/>
      </rPr>
      <t>,35</t>
    </r>
  </si>
  <si>
    <t>PUAN 90 x EN YÜKSEKDEVLETMEMURUMAAŞI % =6.505,44</t>
  </si>
  <si>
    <t>a) Ek gös. 8000 ve daha yüksek olanalar          744,00</t>
  </si>
  <si>
    <t>b) Ek Gös. 6400 (dahil) - 8000 arası olanlar     696,00</t>
  </si>
  <si>
    <t>c) Ek Gös. 3600 (dahil) - 6400 arası olanlar     672,00</t>
  </si>
  <si>
    <t>d)Aylık/Kadro derecesi 1-4 olanlar                   648,00</t>
  </si>
  <si>
    <t>e)Aylık/kadro derecesi 5-15 olanlar                 640,00</t>
  </si>
  <si>
    <r>
      <t xml:space="preserve">2024 YILI GÜNDELİK YEVMİYELER  </t>
    </r>
    <r>
      <rPr>
        <b/>
        <sz val="8"/>
        <color rgb="FF0070C0"/>
        <rFont val="Calibri"/>
        <family val="2"/>
        <charset val="162"/>
        <scheme val="minor"/>
      </rPr>
      <t>%60 Artırımlı               Tam                   3/2                   3/1</t>
    </r>
  </si>
  <si>
    <t>sks harcama</t>
  </si>
  <si>
    <t>01/02/2024 - 31/01/2024</t>
  </si>
  <si>
    <t>madde 4734/21 (f) Pazarlık Usulü alımlar</t>
  </si>
  <si>
    <t>218.395 tl</t>
  </si>
  <si>
    <t>madde 4734 /22 (d) Doğrudan Temin Büyük Şehir Belediye Sınırının altındaki idareler</t>
  </si>
  <si>
    <t xml:space="preserve">madde 4734 /22 (d) Doğrudan Temin Büyük Şehir Sınırı dahilindeki idareler </t>
  </si>
  <si>
    <t>Sağlık Kültür Dairesi Harcama Avans Limit</t>
  </si>
  <si>
    <t>45.000 tl</t>
  </si>
  <si>
    <t>Posta Giderleri Avans Limiti</t>
  </si>
  <si>
    <t>21.000 tl</t>
  </si>
  <si>
    <r>
      <rPr>
        <sz val="11"/>
        <color rgb="FF0070C0"/>
        <rFont val="Calibri"/>
        <family val="2"/>
        <charset val="162"/>
        <scheme val="minor"/>
      </rPr>
      <t>Aile Yardımı Çocuk Ücreti</t>
    </r>
    <r>
      <rPr>
        <sz val="11"/>
        <color theme="1"/>
        <rFont val="Calibri"/>
        <family val="2"/>
        <scheme val="minor"/>
      </rPr>
      <t xml:space="preserve"> : </t>
    </r>
    <r>
      <rPr>
        <sz val="11"/>
        <color rgb="FF00B050"/>
        <rFont val="Calibri"/>
        <family val="2"/>
        <charset val="162"/>
        <scheme val="minor"/>
      </rPr>
      <t>1</t>
    </r>
    <r>
      <rPr>
        <sz val="11"/>
        <color theme="1"/>
        <rFont val="Calibri"/>
        <family val="2"/>
        <scheme val="minor"/>
      </rPr>
      <t xml:space="preserve">.Çocuk = </t>
    </r>
    <r>
      <rPr>
        <sz val="11"/>
        <color rgb="FFFF0000"/>
        <rFont val="Calibri"/>
        <family val="2"/>
        <charset val="162"/>
        <scheme val="minor"/>
      </rPr>
      <t>380,44 TL</t>
    </r>
    <r>
      <rPr>
        <sz val="11"/>
        <color theme="1"/>
        <rFont val="Calibri"/>
        <family val="2"/>
        <scheme val="minor"/>
      </rPr>
      <t xml:space="preserve">   </t>
    </r>
    <r>
      <rPr>
        <sz val="11"/>
        <color rgb="FF00B050"/>
        <rFont val="Calibri"/>
        <family val="2"/>
        <charset val="162"/>
        <scheme val="minor"/>
      </rPr>
      <t>2</t>
    </r>
    <r>
      <rPr>
        <sz val="11"/>
        <color theme="1"/>
        <rFont val="Calibri"/>
        <family val="2"/>
        <scheme val="minor"/>
      </rPr>
      <t xml:space="preserve">.Çocuk = </t>
    </r>
    <r>
      <rPr>
        <sz val="11"/>
        <color rgb="FFFF0000"/>
        <rFont val="Calibri"/>
        <family val="2"/>
        <charset val="162"/>
        <scheme val="minor"/>
      </rPr>
      <t>760,88 TL</t>
    </r>
    <r>
      <rPr>
        <sz val="11"/>
        <color theme="1"/>
        <rFont val="Calibri"/>
        <family val="2"/>
        <scheme val="minor"/>
      </rPr>
      <t xml:space="preserve">  </t>
    </r>
    <r>
      <rPr>
        <sz val="11"/>
        <color rgb="FF00B050"/>
        <rFont val="Calibri"/>
        <family val="2"/>
        <charset val="162"/>
        <scheme val="minor"/>
      </rPr>
      <t>3</t>
    </r>
    <r>
      <rPr>
        <sz val="11"/>
        <color theme="1"/>
        <rFont val="Calibri"/>
        <family val="2"/>
        <scheme val="minor"/>
      </rPr>
      <t xml:space="preserve">.Çocuk = </t>
    </r>
    <r>
      <rPr>
        <sz val="11"/>
        <color rgb="FFFF0000"/>
        <rFont val="Calibri"/>
        <family val="2"/>
        <charset val="162"/>
        <scheme val="minor"/>
      </rPr>
      <t>1.141,32 TL</t>
    </r>
    <r>
      <rPr>
        <sz val="11"/>
        <color theme="1"/>
        <rFont val="Calibri"/>
        <family val="2"/>
        <scheme val="minor"/>
      </rPr>
      <t xml:space="preserve">  </t>
    </r>
    <r>
      <rPr>
        <sz val="11"/>
        <color rgb="FF00B050"/>
        <rFont val="Calibri"/>
        <family val="2"/>
        <charset val="162"/>
        <scheme val="minor"/>
      </rPr>
      <t>4</t>
    </r>
    <r>
      <rPr>
        <sz val="11"/>
        <color theme="1"/>
        <rFont val="Calibri"/>
        <family val="2"/>
        <scheme val="minor"/>
      </rPr>
      <t xml:space="preserve">.Çocuk = </t>
    </r>
    <r>
      <rPr>
        <sz val="11"/>
        <color rgb="FFFF0000"/>
        <rFont val="Calibri"/>
        <family val="2"/>
        <charset val="162"/>
        <scheme val="minor"/>
      </rPr>
      <t>1.521,76 TL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B050"/>
        <rFont val="Calibri"/>
        <family val="2"/>
        <charset val="162"/>
        <scheme val="minor"/>
      </rPr>
      <t>5</t>
    </r>
    <r>
      <rPr>
        <sz val="11"/>
        <color theme="1"/>
        <rFont val="Calibri"/>
        <family val="2"/>
        <scheme val="minor"/>
      </rPr>
      <t xml:space="preserve">.Çocuk = </t>
    </r>
    <r>
      <rPr>
        <sz val="11"/>
        <color rgb="FFFF0000"/>
        <rFont val="Calibri"/>
        <family val="2"/>
        <charset val="162"/>
        <scheme val="minor"/>
      </rPr>
      <t>1.902,20 TL</t>
    </r>
    <r>
      <rPr>
        <sz val="11"/>
        <color theme="1"/>
        <rFont val="Calibri"/>
        <family val="2"/>
        <scheme val="minor"/>
      </rPr>
      <t xml:space="preserve">  (0-6 Yaş arası çocuklar için </t>
    </r>
    <r>
      <rPr>
        <sz val="11"/>
        <color rgb="FFFF0000"/>
        <rFont val="Calibri"/>
        <family val="2"/>
        <charset val="162"/>
        <scheme val="minor"/>
      </rPr>
      <t>2 Katı</t>
    </r>
    <r>
      <rPr>
        <sz val="11"/>
        <color theme="1"/>
        <rFont val="Calibri"/>
        <family val="2"/>
        <scheme val="minor"/>
      </rPr>
      <t>)</t>
    </r>
  </si>
  <si>
    <t>Enyüksek Devlet Memur Maaşı 9500x0,760871=</t>
  </si>
  <si>
    <t>Memurun Kendisi Vefat ederse 2 Katı</t>
  </si>
  <si>
    <t>Memurun Eşi ve Çucuğu Vefat ederse 1 Katı</t>
  </si>
  <si>
    <t>7.228,27 tl</t>
  </si>
  <si>
    <t>7.228,27x2=14.456,54 tl</t>
  </si>
  <si>
    <t>Aile Yardımı 2273 X Maaş Katsayısı</t>
  </si>
  <si>
    <t>01.01.2024 - 31.12.2024</t>
  </si>
  <si>
    <t>01.07.2023 - 31.12.2023</t>
  </si>
  <si>
    <t>01.01.2023 - 30.06.2023</t>
  </si>
  <si>
    <t>01.07.2022 - 31.12.2022</t>
  </si>
  <si>
    <t>TABAN             666,75</t>
  </si>
  <si>
    <t>TAVAN         5.000,63</t>
  </si>
  <si>
    <t>TABAN            447,15</t>
  </si>
  <si>
    <t>TAVAN         3.353,63</t>
  </si>
  <si>
    <t>TABAN            333,60</t>
  </si>
  <si>
    <t>TAVAN         2.502,00</t>
  </si>
  <si>
    <t>TABAN            215,70</t>
  </si>
  <si>
    <t>TAVAN        1.617,75</t>
  </si>
  <si>
    <t>01/01/2024 - 31/12/2024</t>
  </si>
  <si>
    <t>01/07/2023 - 31/12/2023</t>
  </si>
  <si>
    <t>01/01/2023 - 30/06/2023</t>
  </si>
  <si>
    <t>10,10 TL</t>
  </si>
  <si>
    <t>1.200,00 TL</t>
  </si>
  <si>
    <t>10,70 TL</t>
  </si>
  <si>
    <t>01/07/2022 - 31/12.2022</t>
  </si>
  <si>
    <t>01/01/2022 - 30/06/2022</t>
  </si>
  <si>
    <t>622.756,00 tl</t>
  </si>
  <si>
    <t>Diğer İdareler için</t>
  </si>
  <si>
    <t>2024 Ücret Gelirlerine Uygulanacak Gelir Vergisi Dilimleri       GELİR VERGİSİ ORANLARI      ORAN</t>
  </si>
  <si>
    <t>2024 Ücret Dışındaki Gelirler için Uygulanacak                         GELİR VERGİSİ ORANLARI      ORAN</t>
  </si>
  <si>
    <t xml:space="preserve">110.000 TL'ye kadar                                                                                                  </t>
  </si>
  <si>
    <t xml:space="preserve">230.000 TL'nin 110.000 TL'si için 16.500 TL,fazlası                                            </t>
  </si>
  <si>
    <t xml:space="preserve">870.000 TL'nin 230.000 TL'si için 40.500 TL fazlası                                       </t>
  </si>
  <si>
    <t xml:space="preserve">3.000.000 TL'nin 870.000 TL'si için 213.300 TL fazlası       </t>
  </si>
  <si>
    <t>3.000.000 TL'den fazlasının 3.000.000 TL'si için 958.800 TL,fazlası</t>
  </si>
  <si>
    <t>110.000 TL'ye kadar</t>
  </si>
  <si>
    <t>230.000 TL'nin 110.000 TL'si için 16.500 TL,fazlası</t>
  </si>
  <si>
    <t>580.000 TL'nin 230.000 TL'si için 40.500 TL,fazlası</t>
  </si>
  <si>
    <t>3.000.000 TL'nin 580.000 TL'si için 135.000 TL, fazlası</t>
  </si>
  <si>
    <t>3.000.000 TL'den fazlasının 3.000.000 TL'si için 982.000 TL,fazlası</t>
  </si>
  <si>
    <t>400,00 tl yevmiye % 5 = 20 x km=</t>
  </si>
  <si>
    <t>2.076.108,00 tl</t>
  </si>
  <si>
    <t>Serbest Meslek Sahibi Ders Verdiğinde 160x2=320 Gösterge</t>
  </si>
  <si>
    <t>SÖZLEŞMELİ PERSONEL ÜCRET TAVANI</t>
  </si>
  <si>
    <t>4/B PERSONEL ÜCRET TAVANI</t>
  </si>
  <si>
    <t>3-Dr.Öğr.Üyesi kadrosunda bulunanlara %80'i                                                           80                   32,33                    1.252,60.-TL</t>
  </si>
  <si>
    <t>2-Doçent kadrosunda bulunanlara %100'ü                                                                  90                  39,31                    1.713,42.-TL</t>
  </si>
  <si>
    <t>1-Profesör kadrosunda bulunanlara %100'ü                                                              100                  91,21                    4.417,34.-TL</t>
  </si>
  <si>
    <t>4.Araştırma Görevlisi ve Öğretim Görevlisi kadrolarında bulananlara %70'i     70                   40,64                     1.377,74.-TL</t>
  </si>
  <si>
    <t>Mehmet Ali ERGÜR</t>
  </si>
  <si>
    <t>mergur@ogu.edu.tr</t>
  </si>
  <si>
    <t>Strateji Geliştirme Daire Başkanlığı</t>
  </si>
  <si>
    <t>01.01.2024-01.07.2024       31.466,12.-TL</t>
  </si>
  <si>
    <t>01.07.2024 - 31.12.2024      35.296,59.-TL</t>
  </si>
  <si>
    <t>01.01.2024 - 01.07.2024      32.087,81.-TL</t>
  </si>
  <si>
    <r>
      <rPr>
        <b/>
        <sz val="7"/>
        <color rgb="FF00B0F0"/>
        <rFont val="Calibri"/>
        <family val="2"/>
        <charset val="162"/>
        <scheme val="minor"/>
      </rPr>
      <t>Akademik Teşv</t>
    </r>
    <r>
      <rPr>
        <sz val="7"/>
        <color rgb="FF00B0F0"/>
        <rFont val="Calibri"/>
        <family val="2"/>
        <charset val="162"/>
        <scheme val="minor"/>
      </rPr>
      <t>ik</t>
    </r>
    <r>
      <rPr>
        <sz val="7"/>
        <color rgb="FFFF0000"/>
        <rFont val="Calibri"/>
        <family val="2"/>
        <charset val="162"/>
        <scheme val="minor"/>
      </rPr>
      <t xml:space="preserve"> =En Yük.Dev.Me.Brüt Aylığı X Akademik ünvanlara göre belirlenen oran X Akademik Teşvik Puanı/100</t>
    </r>
  </si>
  <si>
    <t>6.900,00 tl</t>
  </si>
  <si>
    <t>KDV Tevkifatı Oranı (kdv dahil) üzeri kesilecek</t>
  </si>
  <si>
    <t>5.000,00 tl</t>
  </si>
  <si>
    <t>Vergi borcu sorulma limiti (5.000,00 tl) üzeri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</si>
</sst>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000"/>
    <numFmt numFmtId="165" formatCode="\1\-\3"/>
    <numFmt numFmtId="166" formatCode="\3\-\7"/>
    <numFmt numFmtId="167" formatCode="dd/mm/yyyy;@"/>
    <numFmt numFmtId="168" formatCode="#,##0.000000"/>
    <numFmt numFmtId="169" formatCode="\1\-\5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u/>
      <sz val="7"/>
      <color theme="1"/>
      <name val="Calibri"/>
      <family val="2"/>
      <charset val="16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b/>
      <u/>
      <sz val="10"/>
      <color rgb="FFFF0000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7"/>
      <color theme="1"/>
      <name val="Calibri"/>
      <family val="2"/>
      <charset val="162"/>
      <scheme val="minor"/>
    </font>
    <font>
      <b/>
      <sz val="8"/>
      <color theme="9" tint="-0.249977111117893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7"/>
      <color theme="9" tint="-0.249977111117893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  <font>
      <b/>
      <u/>
      <sz val="11"/>
      <color rgb="FF0070C0"/>
      <name val="Calibri"/>
      <family val="2"/>
      <charset val="162"/>
      <scheme val="minor"/>
    </font>
    <font>
      <b/>
      <sz val="11"/>
      <color rgb="FF0070C0"/>
      <name val="Calibri"/>
      <family val="2"/>
      <charset val="162"/>
      <scheme val="minor"/>
    </font>
    <font>
      <b/>
      <sz val="10"/>
      <color theme="8" tint="-0.249977111117893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u/>
      <sz val="10"/>
      <color rgb="FF0070C0"/>
      <name val="Calibri"/>
      <family val="2"/>
      <charset val="162"/>
      <scheme val="minor"/>
    </font>
    <font>
      <b/>
      <sz val="10"/>
      <color rgb="FF0070C0"/>
      <name val="Calibri"/>
      <family val="2"/>
      <charset val="162"/>
      <scheme val="minor"/>
    </font>
    <font>
      <b/>
      <u/>
      <sz val="10"/>
      <color theme="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u/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u/>
      <sz val="11"/>
      <name val="Calibri"/>
      <family val="2"/>
      <charset val="162"/>
      <scheme val="minor"/>
    </font>
    <font>
      <b/>
      <u/>
      <sz val="10"/>
      <color theme="4"/>
      <name val="Calibri"/>
      <family val="2"/>
      <charset val="162"/>
      <scheme val="minor"/>
    </font>
    <font>
      <u/>
      <sz val="10"/>
      <color rgb="FF0070C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b/>
      <sz val="14"/>
      <color rgb="FFFF0000"/>
      <name val="Calibri"/>
      <family val="2"/>
      <charset val="162"/>
      <scheme val="minor"/>
    </font>
    <font>
      <b/>
      <sz val="11"/>
      <color theme="4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sz val="9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8"/>
      <color rgb="FFFF0000"/>
      <name val="Calibri"/>
      <family val="2"/>
      <charset val="162"/>
      <scheme val="minor"/>
    </font>
    <font>
      <b/>
      <sz val="8"/>
      <color rgb="FF0070C0"/>
      <name val="Calibri"/>
      <family val="2"/>
      <charset val="162"/>
      <scheme val="minor"/>
    </font>
    <font>
      <sz val="11"/>
      <color rgb="FF0070C0"/>
      <name val="Calibri"/>
      <family val="2"/>
      <charset val="16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charset val="16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charset val="162"/>
      <scheme val="minor"/>
    </font>
    <font>
      <b/>
      <sz val="11"/>
      <color rgb="FF7030A0"/>
      <name val="Calibri"/>
      <family val="2"/>
      <charset val="162"/>
      <scheme val="minor"/>
    </font>
    <font>
      <b/>
      <sz val="10"/>
      <color rgb="FF7030A0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b/>
      <sz val="7"/>
      <name val="Calibri"/>
      <family val="2"/>
      <charset val="162"/>
      <scheme val="minor"/>
    </font>
    <font>
      <sz val="7"/>
      <color theme="1"/>
      <name val="Calibri"/>
      <family val="2"/>
      <charset val="16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"/>
      <color rgb="FFFF0000"/>
      <name val="Calibri"/>
      <family val="2"/>
      <charset val="162"/>
      <scheme val="minor"/>
    </font>
    <font>
      <sz val="7"/>
      <color rgb="FFFF0000"/>
      <name val="Calibri"/>
      <family val="2"/>
      <charset val="162"/>
      <scheme val="minor"/>
    </font>
    <font>
      <b/>
      <sz val="7"/>
      <color rgb="FF00B0F0"/>
      <name val="Calibri"/>
      <family val="2"/>
      <charset val="162"/>
      <scheme val="minor"/>
    </font>
    <font>
      <sz val="7"/>
      <color rgb="FF00B0F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362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3" fillId="0" borderId="9" xfId="0" applyFont="1" applyBorder="1" applyAlignment="1">
      <alignment horizontal="center"/>
    </xf>
    <xf numFmtId="0" fontId="4" fillId="0" borderId="0" xfId="0" applyFont="1" applyBorder="1"/>
    <xf numFmtId="49" fontId="0" fillId="0" borderId="0" xfId="0" applyNumberFormat="1"/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Fill="1" applyBorder="1"/>
    <xf numFmtId="0" fontId="8" fillId="0" borderId="0" xfId="0" applyFont="1" applyBorder="1"/>
    <xf numFmtId="0" fontId="9" fillId="0" borderId="0" xfId="0" applyFont="1" applyBorder="1"/>
    <xf numFmtId="0" fontId="10" fillId="0" borderId="0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Border="1"/>
    <xf numFmtId="0" fontId="10" fillId="0" borderId="0" xfId="0" applyFont="1" applyBorder="1"/>
    <xf numFmtId="0" fontId="10" fillId="0" borderId="7" xfId="0" applyFont="1" applyBorder="1"/>
    <xf numFmtId="0" fontId="10" fillId="0" borderId="8" xfId="0" applyFont="1" applyBorder="1" applyAlignment="1">
      <alignment horizontal="center"/>
    </xf>
    <xf numFmtId="0" fontId="3" fillId="0" borderId="1" xfId="0" applyFont="1" applyBorder="1"/>
    <xf numFmtId="0" fontId="11" fillId="0" borderId="0" xfId="0" applyFont="1" applyBorder="1" applyAlignment="1">
      <alignment shrinkToFit="1"/>
    </xf>
    <xf numFmtId="0" fontId="12" fillId="0" borderId="1" xfId="0" applyFont="1" applyFill="1" applyBorder="1"/>
    <xf numFmtId="0" fontId="10" fillId="0" borderId="3" xfId="0" applyFont="1" applyBorder="1"/>
    <xf numFmtId="0" fontId="12" fillId="0" borderId="4" xfId="0" applyFont="1" applyBorder="1"/>
    <xf numFmtId="0" fontId="15" fillId="0" borderId="6" xfId="0" applyFont="1" applyBorder="1"/>
    <xf numFmtId="4" fontId="15" fillId="0" borderId="7" xfId="0" applyNumberFormat="1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15" fillId="0" borderId="1" xfId="0" applyFont="1" applyBorder="1"/>
    <xf numFmtId="0" fontId="3" fillId="0" borderId="3" xfId="0" applyFont="1" applyBorder="1"/>
    <xf numFmtId="0" fontId="10" fillId="0" borderId="1" xfId="0" applyFont="1" applyBorder="1"/>
    <xf numFmtId="0" fontId="19" fillId="0" borderId="0" xfId="0" applyFont="1" applyBorder="1"/>
    <xf numFmtId="0" fontId="19" fillId="0" borderId="0" xfId="0" applyFont="1" applyFill="1" applyBorder="1"/>
    <xf numFmtId="0" fontId="3" fillId="0" borderId="2" xfId="0" applyFont="1" applyBorder="1"/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4" xfId="0" applyFont="1" applyBorder="1"/>
    <xf numFmtId="0" fontId="6" fillId="0" borderId="5" xfId="0" applyFont="1" applyBorder="1"/>
    <xf numFmtId="0" fontId="6" fillId="0" borderId="8" xfId="0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9" fontId="3" fillId="0" borderId="7" xfId="0" applyNumberFormat="1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16" xfId="0" applyNumberFormat="1" applyBorder="1" applyAlignment="1">
      <alignment horizontal="center"/>
    </xf>
    <xf numFmtId="0" fontId="0" fillId="0" borderId="17" xfId="0" applyNumberFormat="1" applyFill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4" fontId="0" fillId="0" borderId="19" xfId="0" applyNumberFormat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22" xfId="0" applyNumberFormat="1" applyBorder="1" applyAlignment="1">
      <alignment horizontal="center"/>
    </xf>
    <xf numFmtId="0" fontId="38" fillId="0" borderId="6" xfId="0" applyFont="1" applyBorder="1" applyAlignment="1">
      <alignment horizontal="center"/>
    </xf>
    <xf numFmtId="0" fontId="38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30" xfId="0" applyBorder="1"/>
    <xf numFmtId="2" fontId="3" fillId="0" borderId="0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4" fontId="6" fillId="0" borderId="8" xfId="0" applyNumberFormat="1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" fontId="3" fillId="0" borderId="5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9" fillId="0" borderId="5" xfId="0" applyFont="1" applyBorder="1"/>
    <xf numFmtId="2" fontId="3" fillId="0" borderId="5" xfId="0" applyNumberFormat="1" applyFont="1" applyBorder="1" applyAlignment="1">
      <alignment horizontal="center"/>
    </xf>
    <xf numFmtId="166" fontId="3" fillId="0" borderId="7" xfId="0" applyNumberFormat="1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9" fontId="3" fillId="0" borderId="5" xfId="0" applyNumberFormat="1" applyFont="1" applyBorder="1" applyAlignment="1">
      <alignment horizontal="center"/>
    </xf>
    <xf numFmtId="9" fontId="3" fillId="0" borderId="8" xfId="0" applyNumberFormat="1" applyFont="1" applyBorder="1" applyAlignment="1">
      <alignment horizontal="center"/>
    </xf>
    <xf numFmtId="0" fontId="43" fillId="0" borderId="44" xfId="0" applyFont="1" applyBorder="1" applyAlignment="1">
      <alignment horizontal="center"/>
    </xf>
    <xf numFmtId="167" fontId="8" fillId="0" borderId="5" xfId="0" applyNumberFormat="1" applyFont="1" applyBorder="1" applyAlignment="1">
      <alignment horizontal="center"/>
    </xf>
    <xf numFmtId="164" fontId="19" fillId="0" borderId="5" xfId="0" applyNumberFormat="1" applyFont="1" applyBorder="1" applyAlignment="1">
      <alignment horizontal="center"/>
    </xf>
    <xf numFmtId="4" fontId="19" fillId="0" borderId="5" xfId="0" applyNumberFormat="1" applyFont="1" applyBorder="1" applyAlignment="1">
      <alignment horizontal="center"/>
    </xf>
    <xf numFmtId="168" fontId="19" fillId="0" borderId="5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4" fontId="8" fillId="0" borderId="5" xfId="0" applyNumberFormat="1" applyFont="1" applyBorder="1" applyAlignment="1">
      <alignment horizontal="center"/>
    </xf>
    <xf numFmtId="1" fontId="19" fillId="0" borderId="5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0" fontId="0" fillId="0" borderId="8" xfId="0" applyBorder="1"/>
    <xf numFmtId="0" fontId="13" fillId="0" borderId="4" xfId="0" applyFont="1" applyBorder="1" applyAlignment="1">
      <alignment horizontal="center"/>
    </xf>
    <xf numFmtId="3" fontId="13" fillId="0" borderId="5" xfId="0" applyNumberFormat="1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169" fontId="14" fillId="0" borderId="0" xfId="0" applyNumberFormat="1" applyFont="1" applyBorder="1" applyAlignment="1">
      <alignment horizontal="center"/>
    </xf>
    <xf numFmtId="0" fontId="26" fillId="0" borderId="4" xfId="0" applyFont="1" applyBorder="1" applyAlignment="1"/>
    <xf numFmtId="0" fontId="2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164" fontId="26" fillId="0" borderId="5" xfId="0" applyNumberFormat="1" applyFont="1" applyBorder="1" applyAlignment="1">
      <alignment horizontal="center"/>
    </xf>
    <xf numFmtId="4" fontId="43" fillId="0" borderId="44" xfId="0" applyNumberFormat="1" applyFont="1" applyBorder="1" applyAlignment="1">
      <alignment horizontal="center"/>
    </xf>
    <xf numFmtId="0" fontId="43" fillId="0" borderId="30" xfId="0" applyFont="1" applyBorder="1"/>
    <xf numFmtId="0" fontId="0" fillId="0" borderId="30" xfId="0" applyFont="1" applyBorder="1"/>
    <xf numFmtId="0" fontId="0" fillId="0" borderId="44" xfId="0" applyFont="1" applyBorder="1" applyAlignment="1">
      <alignment horizontal="center"/>
    </xf>
    <xf numFmtId="0" fontId="37" fillId="0" borderId="1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34" fillId="0" borderId="0" xfId="0" applyFont="1" applyAlignment="1">
      <alignment horizontal="left"/>
    </xf>
    <xf numFmtId="0" fontId="31" fillId="0" borderId="10" xfId="0" applyFont="1" applyBorder="1" applyAlignment="1">
      <alignment horizontal="center"/>
    </xf>
    <xf numFmtId="0" fontId="20" fillId="0" borderId="10" xfId="0" applyFont="1" applyBorder="1" applyAlignment="1"/>
    <xf numFmtId="0" fontId="31" fillId="0" borderId="11" xfId="0" applyFont="1" applyBorder="1" applyAlignment="1">
      <alignment horizontal="center" vertical="center" textRotation="90" readingOrder="1"/>
    </xf>
    <xf numFmtId="0" fontId="33" fillId="0" borderId="7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6" fillId="0" borderId="4" xfId="0" applyFont="1" applyBorder="1" applyAlignment="1"/>
    <xf numFmtId="0" fontId="6" fillId="0" borderId="0" xfId="0" applyFont="1" applyBorder="1" applyAlignment="1"/>
    <xf numFmtId="4" fontId="6" fillId="0" borderId="0" xfId="0" applyNumberFormat="1" applyFont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0" fontId="10" fillId="0" borderId="4" xfId="0" applyFont="1" applyBorder="1" applyAlignment="1"/>
    <xf numFmtId="0" fontId="10" fillId="0" borderId="0" xfId="0" applyFont="1" applyBorder="1" applyAlignment="1"/>
    <xf numFmtId="0" fontId="16" fillId="0" borderId="4" xfId="0" applyFont="1" applyBorder="1" applyAlignment="1"/>
    <xf numFmtId="0" fontId="3" fillId="0" borderId="0" xfId="0" applyFont="1" applyBorder="1" applyAlignment="1"/>
    <xf numFmtId="0" fontId="23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/>
    <xf numFmtId="0" fontId="6" fillId="0" borderId="7" xfId="0" applyFont="1" applyBorder="1" applyAlignment="1"/>
    <xf numFmtId="4" fontId="6" fillId="0" borderId="7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16" fillId="0" borderId="0" xfId="0" applyFont="1" applyBorder="1" applyAlignment="1"/>
    <xf numFmtId="0" fontId="8" fillId="0" borderId="13" xfId="0" applyFont="1" applyBorder="1" applyAlignment="1"/>
    <xf numFmtId="0" fontId="8" fillId="0" borderId="14" xfId="0" applyFont="1" applyBorder="1" applyAlignment="1"/>
    <xf numFmtId="0" fontId="35" fillId="0" borderId="14" xfId="0" applyFont="1" applyBorder="1" applyAlignment="1"/>
    <xf numFmtId="0" fontId="35" fillId="0" borderId="15" xfId="0" applyFont="1" applyBorder="1" applyAlignment="1"/>
    <xf numFmtId="0" fontId="17" fillId="0" borderId="2" xfId="0" applyFont="1" applyBorder="1" applyAlignment="1">
      <alignment horizontal="center"/>
    </xf>
    <xf numFmtId="0" fontId="24" fillId="0" borderId="0" xfId="0" applyFont="1" applyBorder="1" applyAlignment="1"/>
    <xf numFmtId="0" fontId="47" fillId="0" borderId="0" xfId="0" applyFont="1" applyAlignment="1"/>
    <xf numFmtId="0" fontId="13" fillId="0" borderId="4" xfId="0" applyFont="1" applyBorder="1" applyAlignment="1"/>
    <xf numFmtId="0" fontId="14" fillId="0" borderId="0" xfId="0" applyFont="1" applyBorder="1" applyAlignment="1"/>
    <xf numFmtId="4" fontId="3" fillId="0" borderId="0" xfId="0" applyNumberFormat="1" applyFont="1" applyBorder="1" applyAlignment="1">
      <alignment horizontal="center"/>
    </xf>
    <xf numFmtId="4" fontId="3" fillId="0" borderId="5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6" xfId="0" applyFont="1" applyBorder="1" applyAlignment="1"/>
    <xf numFmtId="0" fontId="10" fillId="0" borderId="7" xfId="0" applyFont="1" applyBorder="1" applyAlignment="1"/>
    <xf numFmtId="3" fontId="17" fillId="0" borderId="2" xfId="0" applyNumberFormat="1" applyFont="1" applyBorder="1" applyAlignment="1">
      <alignment horizontal="center"/>
    </xf>
    <xf numFmtId="0" fontId="18" fillId="0" borderId="2" xfId="0" applyFont="1" applyBorder="1" applyAlignment="1"/>
    <xf numFmtId="0" fontId="18" fillId="0" borderId="3" xfId="0" applyFont="1" applyBorder="1" applyAlignment="1"/>
    <xf numFmtId="4" fontId="27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3" fillId="0" borderId="6" xfId="0" applyFont="1" applyBorder="1" applyAlignment="1"/>
    <xf numFmtId="0" fontId="14" fillId="0" borderId="7" xfId="0" applyFont="1" applyBorder="1" applyAlignment="1"/>
    <xf numFmtId="0" fontId="17" fillId="0" borderId="3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4" fontId="17" fillId="0" borderId="2" xfId="0" applyNumberFormat="1" applyFont="1" applyBorder="1" applyAlignment="1">
      <alignment horizontal="center"/>
    </xf>
    <xf numFmtId="0" fontId="17" fillId="0" borderId="2" xfId="0" applyFont="1" applyBorder="1" applyAlignment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4" fontId="6" fillId="0" borderId="4" xfId="0" applyNumberFormat="1" applyFont="1" applyBorder="1" applyAlignment="1">
      <alignment horizontal="center"/>
    </xf>
    <xf numFmtId="4" fontId="26" fillId="0" borderId="4" xfId="0" applyNumberFormat="1" applyFont="1" applyBorder="1" applyAlignment="1">
      <alignment horizontal="center"/>
    </xf>
    <xf numFmtId="4" fontId="26" fillId="0" borderId="0" xfId="0" applyNumberFormat="1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4" xfId="0" applyFont="1" applyBorder="1" applyAlignment="1"/>
    <xf numFmtId="0" fontId="23" fillId="0" borderId="0" xfId="0" applyFont="1" applyBorder="1" applyAlignment="1"/>
    <xf numFmtId="4" fontId="26" fillId="0" borderId="6" xfId="0" applyNumberFormat="1" applyFont="1" applyBorder="1" applyAlignment="1">
      <alignment horizontal="center"/>
    </xf>
    <xf numFmtId="4" fontId="26" fillId="0" borderId="7" xfId="0" applyNumberFormat="1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" fillId="0" borderId="7" xfId="0" applyFont="1" applyBorder="1" applyAlignment="1"/>
    <xf numFmtId="0" fontId="13" fillId="0" borderId="4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29" fillId="0" borderId="16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29" fillId="0" borderId="26" xfId="0" applyFont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4" fontId="14" fillId="0" borderId="0" xfId="0" applyNumberFormat="1" applyFont="1" applyBorder="1" applyAlignment="1">
      <alignment horizontal="center"/>
    </xf>
    <xf numFmtId="4" fontId="14" fillId="0" borderId="45" xfId="0" applyNumberFormat="1" applyFont="1" applyBorder="1" applyAlignment="1">
      <alignment horizontal="center"/>
    </xf>
    <xf numFmtId="4" fontId="14" fillId="0" borderId="46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4" fontId="14" fillId="0" borderId="5" xfId="0" applyNumberFormat="1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1" fillId="0" borderId="1" xfId="0" applyFont="1" applyBorder="1" applyAlignment="1"/>
    <xf numFmtId="0" fontId="11" fillId="0" borderId="2" xfId="0" applyFont="1" applyBorder="1" applyAlignment="1"/>
    <xf numFmtId="0" fontId="17" fillId="0" borderId="0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1" fillId="0" borderId="4" xfId="0" applyFont="1" applyBorder="1" applyAlignment="1"/>
    <xf numFmtId="0" fontId="11" fillId="0" borderId="0" xfId="0" applyFont="1" applyBorder="1" applyAlignment="1"/>
    <xf numFmtId="0" fontId="11" fillId="0" borderId="4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40" fillId="0" borderId="3" xfId="0" applyFont="1" applyBorder="1" applyAlignment="1">
      <alignment horizontal="center"/>
    </xf>
    <xf numFmtId="0" fontId="2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32" fillId="0" borderId="1" xfId="0" applyFont="1" applyBorder="1" applyAlignment="1">
      <alignment horizontal="left"/>
    </xf>
    <xf numFmtId="0" fontId="32" fillId="0" borderId="2" xfId="0" applyFont="1" applyBorder="1" applyAlignment="1">
      <alignment horizontal="left"/>
    </xf>
    <xf numFmtId="0" fontId="32" fillId="0" borderId="3" xfId="0" applyFont="1" applyBorder="1" applyAlignment="1">
      <alignment horizontal="left"/>
    </xf>
    <xf numFmtId="0" fontId="26" fillId="0" borderId="4" xfId="0" applyFont="1" applyBorder="1" applyAlignment="1"/>
    <xf numFmtId="0" fontId="26" fillId="0" borderId="0" xfId="0" applyFont="1" applyBorder="1" applyAlignment="1"/>
    <xf numFmtId="0" fontId="3" fillId="0" borderId="4" xfId="0" applyFont="1" applyBorder="1" applyAlignment="1"/>
    <xf numFmtId="0" fontId="3" fillId="0" borderId="0" xfId="0" applyFont="1" applyAlignment="1"/>
    <xf numFmtId="0" fontId="3" fillId="0" borderId="5" xfId="0" applyFont="1" applyBorder="1" applyAlignment="1"/>
    <xf numFmtId="0" fontId="26" fillId="0" borderId="6" xfId="0" applyFont="1" applyBorder="1" applyAlignment="1"/>
    <xf numFmtId="0" fontId="26" fillId="0" borderId="7" xfId="0" applyFont="1" applyBorder="1" applyAlignment="1"/>
    <xf numFmtId="0" fontId="26" fillId="0" borderId="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5" xfId="0" applyFont="1" applyBorder="1" applyAlignment="1">
      <alignment horizontal="left"/>
    </xf>
    <xf numFmtId="0" fontId="39" fillId="0" borderId="4" xfId="0" applyFont="1" applyBorder="1" applyAlignment="1">
      <alignment horizontal="center"/>
    </xf>
    <xf numFmtId="0" fontId="40" fillId="0" borderId="5" xfId="0" applyFont="1" applyBorder="1" applyAlignment="1">
      <alignment horizontal="center"/>
    </xf>
    <xf numFmtId="0" fontId="46" fillId="0" borderId="1" xfId="0" applyFont="1" applyBorder="1" applyAlignment="1">
      <alignment horizontal="left"/>
    </xf>
    <xf numFmtId="0" fontId="45" fillId="0" borderId="2" xfId="0" applyFont="1" applyBorder="1" applyAlignment="1">
      <alignment horizontal="left"/>
    </xf>
    <xf numFmtId="0" fontId="45" fillId="0" borderId="3" xfId="0" applyFont="1" applyBorder="1" applyAlignment="1">
      <alignment horizontal="left"/>
    </xf>
    <xf numFmtId="0" fontId="36" fillId="0" borderId="4" xfId="0" applyFont="1" applyBorder="1" applyAlignment="1"/>
    <xf numFmtId="0" fontId="36" fillId="0" borderId="0" xfId="0" applyFont="1" applyAlignment="1"/>
    <xf numFmtId="4" fontId="36" fillId="0" borderId="6" xfId="0" applyNumberFormat="1" applyFont="1" applyBorder="1" applyAlignment="1">
      <alignment horizontal="left"/>
    </xf>
    <xf numFmtId="4" fontId="36" fillId="0" borderId="7" xfId="0" applyNumberFormat="1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22" fillId="0" borderId="2" xfId="0" applyFont="1" applyBorder="1" applyAlignment="1">
      <alignment horizontal="left"/>
    </xf>
    <xf numFmtId="0" fontId="22" fillId="0" borderId="3" xfId="0" applyFont="1" applyBorder="1" applyAlignment="1">
      <alignment horizontal="left"/>
    </xf>
    <xf numFmtId="4" fontId="36" fillId="0" borderId="4" xfId="0" applyNumberFormat="1" applyFont="1" applyBorder="1" applyAlignment="1"/>
    <xf numFmtId="4" fontId="36" fillId="0" borderId="0" xfId="0" applyNumberFormat="1" applyFont="1" applyAlignment="1"/>
    <xf numFmtId="0" fontId="36" fillId="0" borderId="6" xfId="0" applyFont="1" applyBorder="1" applyAlignment="1"/>
    <xf numFmtId="0" fontId="36" fillId="0" borderId="7" xfId="0" applyFont="1" applyBorder="1" applyAlignment="1"/>
    <xf numFmtId="0" fontId="36" fillId="0" borderId="27" xfId="0" applyFont="1" applyBorder="1" applyAlignment="1"/>
    <xf numFmtId="0" fontId="1" fillId="0" borderId="13" xfId="0" applyFont="1" applyBorder="1" applyAlignment="1"/>
    <xf numFmtId="0" fontId="2" fillId="0" borderId="14" xfId="0" applyFont="1" applyBorder="1" applyAlignment="1"/>
    <xf numFmtId="0" fontId="2" fillId="0" borderId="15" xfId="0" applyFont="1" applyBorder="1" applyAlignment="1"/>
    <xf numFmtId="0" fontId="43" fillId="0" borderId="37" xfId="0" applyFont="1" applyBorder="1" applyAlignment="1">
      <alignment horizontal="center"/>
    </xf>
    <xf numFmtId="0" fontId="43" fillId="0" borderId="32" xfId="0" applyFont="1" applyBorder="1" applyAlignment="1">
      <alignment horizontal="center"/>
    </xf>
    <xf numFmtId="0" fontId="43" fillId="0" borderId="33" xfId="0" applyFont="1" applyBorder="1" applyAlignment="1">
      <alignment horizontal="center"/>
    </xf>
    <xf numFmtId="0" fontId="0" fillId="0" borderId="31" xfId="0" applyBorder="1" applyAlignment="1"/>
    <xf numFmtId="0" fontId="0" fillId="0" borderId="32" xfId="0" applyBorder="1" applyAlignment="1"/>
    <xf numFmtId="0" fontId="0" fillId="0" borderId="33" xfId="0" applyBorder="1" applyAlignment="1"/>
    <xf numFmtId="0" fontId="0" fillId="0" borderId="43" xfId="0" applyBorder="1" applyAlignment="1"/>
    <xf numFmtId="0" fontId="18" fillId="0" borderId="28" xfId="0" applyFont="1" applyBorder="1" applyAlignment="1"/>
    <xf numFmtId="0" fontId="18" fillId="0" borderId="10" xfId="0" applyFont="1" applyBorder="1" applyAlignment="1"/>
    <xf numFmtId="0" fontId="18" fillId="0" borderId="29" xfId="0" applyFont="1" applyBorder="1" applyAlignment="1"/>
    <xf numFmtId="0" fontId="36" fillId="0" borderId="25" xfId="0" applyFont="1" applyBorder="1" applyAlignment="1"/>
    <xf numFmtId="0" fontId="36" fillId="0" borderId="17" xfId="0" applyFont="1" applyBorder="1" applyAlignment="1"/>
    <xf numFmtId="0" fontId="36" fillId="0" borderId="26" xfId="0" applyFont="1" applyBorder="1" applyAlignment="1"/>
    <xf numFmtId="0" fontId="36" fillId="0" borderId="23" xfId="0" applyFont="1" applyBorder="1" applyAlignment="1"/>
    <xf numFmtId="0" fontId="36" fillId="0" borderId="20" xfId="0" applyFont="1" applyBorder="1" applyAlignment="1"/>
    <xf numFmtId="0" fontId="36" fillId="0" borderId="24" xfId="0" applyFont="1" applyBorder="1" applyAlignment="1"/>
    <xf numFmtId="0" fontId="56" fillId="0" borderId="1" xfId="0" applyFont="1" applyBorder="1" applyAlignment="1">
      <alignment horizontal="center"/>
    </xf>
    <xf numFmtId="0" fontId="57" fillId="0" borderId="2" xfId="0" applyFont="1" applyBorder="1" applyAlignment="1">
      <alignment horizontal="center"/>
    </xf>
    <xf numFmtId="0" fontId="57" fillId="0" borderId="3" xfId="0" applyFont="1" applyBorder="1" applyAlignment="1">
      <alignment horizontal="center"/>
    </xf>
    <xf numFmtId="0" fontId="52" fillId="0" borderId="4" xfId="0" applyFont="1" applyBorder="1" applyAlignment="1">
      <alignment horizontal="center"/>
    </xf>
    <xf numFmtId="0" fontId="53" fillId="0" borderId="0" xfId="0" applyFont="1" applyBorder="1" applyAlignment="1">
      <alignment horizontal="center"/>
    </xf>
    <xf numFmtId="0" fontId="53" fillId="0" borderId="5" xfId="0" applyFont="1" applyBorder="1" applyAlignment="1">
      <alignment horizontal="center"/>
    </xf>
    <xf numFmtId="0" fontId="56" fillId="0" borderId="4" xfId="0" applyFont="1" applyBorder="1" applyAlignment="1">
      <alignment horizontal="center"/>
    </xf>
    <xf numFmtId="0" fontId="57" fillId="0" borderId="0" xfId="0" applyFont="1" applyBorder="1" applyAlignment="1">
      <alignment horizontal="center"/>
    </xf>
    <xf numFmtId="0" fontId="57" fillId="0" borderId="5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42" fillId="0" borderId="3" xfId="0" applyFont="1" applyBorder="1" applyAlignment="1">
      <alignment horizontal="center"/>
    </xf>
    <xf numFmtId="0" fontId="52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53" fillId="0" borderId="5" xfId="0" applyFont="1" applyBorder="1" applyAlignment="1">
      <alignment horizontal="left"/>
    </xf>
    <xf numFmtId="16" fontId="11" fillId="0" borderId="6" xfId="1" applyNumberFormat="1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55" fillId="0" borderId="4" xfId="0" applyFont="1" applyBorder="1" applyAlignment="1">
      <alignment horizontal="center"/>
    </xf>
    <xf numFmtId="0" fontId="55" fillId="0" borderId="5" xfId="0" applyFont="1" applyBorder="1" applyAlignment="1">
      <alignment horizontal="center"/>
    </xf>
    <xf numFmtId="0" fontId="41" fillId="0" borderId="6" xfId="1" applyBorder="1" applyAlignment="1">
      <alignment horizontal="center"/>
    </xf>
    <xf numFmtId="0" fontId="0" fillId="0" borderId="8" xfId="0" applyBorder="1" applyAlignment="1">
      <alignment horizontal="center"/>
    </xf>
    <xf numFmtId="0" fontId="54" fillId="0" borderId="4" xfId="0" applyFont="1" applyBorder="1" applyAlignment="1">
      <alignment horizontal="center"/>
    </xf>
    <xf numFmtId="0" fontId="54" fillId="0" borderId="5" xfId="0" applyFont="1" applyBorder="1" applyAlignment="1">
      <alignment horizontal="center"/>
    </xf>
    <xf numFmtId="0" fontId="11" fillId="0" borderId="6" xfId="0" applyFont="1" applyBorder="1" applyAlignment="1"/>
    <xf numFmtId="0" fontId="11" fillId="0" borderId="7" xfId="0" applyFont="1" applyBorder="1" applyAlignment="1"/>
    <xf numFmtId="0" fontId="11" fillId="0" borderId="8" xfId="0" applyFont="1" applyBorder="1" applyAlignment="1"/>
    <xf numFmtId="0" fontId="0" fillId="0" borderId="38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6" xfId="0" applyBorder="1" applyAlignment="1">
      <alignment horizontal="left"/>
    </xf>
    <xf numFmtId="0" fontId="43" fillId="0" borderId="34" xfId="0" applyFont="1" applyBorder="1" applyAlignment="1">
      <alignment horizontal="center"/>
    </xf>
    <xf numFmtId="0" fontId="43" fillId="0" borderId="36" xfId="0" applyFont="1" applyBorder="1" applyAlignment="1">
      <alignment horizontal="center"/>
    </xf>
    <xf numFmtId="0" fontId="0" fillId="0" borderId="34" xfId="0" applyBorder="1" applyAlignment="1"/>
    <xf numFmtId="0" fontId="0" fillId="0" borderId="35" xfId="0" applyBorder="1" applyAlignment="1"/>
    <xf numFmtId="0" fontId="0" fillId="0" borderId="36" xfId="0" applyBorder="1" applyAlignment="1"/>
    <xf numFmtId="0" fontId="37" fillId="0" borderId="38" xfId="0" applyFont="1" applyBorder="1" applyAlignment="1"/>
    <xf numFmtId="0" fontId="37" fillId="0" borderId="35" xfId="0" applyFont="1" applyBorder="1" applyAlignment="1"/>
    <xf numFmtId="0" fontId="37" fillId="0" borderId="36" xfId="0" applyFont="1" applyBorder="1" applyAlignment="1"/>
    <xf numFmtId="0" fontId="37" fillId="0" borderId="34" xfId="0" applyFont="1" applyBorder="1" applyAlignment="1">
      <alignment horizontal="center"/>
    </xf>
    <xf numFmtId="0" fontId="37" fillId="0" borderId="36" xfId="0" applyFont="1" applyBorder="1" applyAlignment="1">
      <alignment horizontal="center"/>
    </xf>
    <xf numFmtId="0" fontId="43" fillId="0" borderId="34" xfId="0" applyFont="1" applyBorder="1" applyAlignment="1"/>
    <xf numFmtId="0" fontId="43" fillId="0" borderId="35" xfId="0" applyFont="1" applyBorder="1" applyAlignment="1"/>
    <xf numFmtId="0" fontId="43" fillId="0" borderId="36" xfId="0" applyFont="1" applyBorder="1" applyAlignment="1"/>
    <xf numFmtId="4" fontId="43" fillId="0" borderId="34" xfId="0" applyNumberFormat="1" applyFont="1" applyBorder="1" applyAlignment="1">
      <alignment horizontal="center"/>
    </xf>
    <xf numFmtId="4" fontId="43" fillId="0" borderId="36" xfId="0" applyNumberFormat="1" applyFont="1" applyBorder="1" applyAlignment="1">
      <alignment horizontal="center"/>
    </xf>
    <xf numFmtId="0" fontId="51" fillId="0" borderId="39" xfId="0" applyFont="1" applyBorder="1" applyAlignment="1"/>
    <xf numFmtId="0" fontId="51" fillId="0" borderId="40" xfId="0" applyFont="1" applyBorder="1" applyAlignment="1"/>
    <xf numFmtId="0" fontId="51" fillId="0" borderId="41" xfId="0" applyFont="1" applyBorder="1" applyAlignment="1"/>
    <xf numFmtId="0" fontId="51" fillId="0" borderId="42" xfId="0" applyFont="1" applyBorder="1" applyAlignment="1">
      <alignment horizontal="center"/>
    </xf>
    <xf numFmtId="0" fontId="51" fillId="0" borderId="41" xfId="0" applyFont="1" applyBorder="1" applyAlignment="1">
      <alignment horizontal="center"/>
    </xf>
    <xf numFmtId="0" fontId="50" fillId="0" borderId="47" xfId="0" applyFont="1" applyBorder="1" applyAlignment="1">
      <alignment horizontal="justify" vertical="top" shrinkToFit="1"/>
    </xf>
    <xf numFmtId="0" fontId="50" fillId="0" borderId="48" xfId="0" applyFont="1" applyBorder="1" applyAlignment="1">
      <alignment horizontal="justify" vertical="top" shrinkToFit="1"/>
    </xf>
    <xf numFmtId="0" fontId="50" fillId="0" borderId="49" xfId="0" applyFont="1" applyBorder="1" applyAlignment="1">
      <alignment horizontal="justify" vertical="top" shrinkToFit="1"/>
    </xf>
    <xf numFmtId="0" fontId="50" fillId="0" borderId="50" xfId="0" applyFont="1" applyBorder="1" applyAlignment="1">
      <alignment horizontal="justify" vertical="top" shrinkToFit="1"/>
    </xf>
    <xf numFmtId="0" fontId="50" fillId="0" borderId="51" xfId="0" applyFont="1" applyBorder="1" applyAlignment="1">
      <alignment horizontal="justify" vertical="top" shrinkToFit="1"/>
    </xf>
    <xf numFmtId="0" fontId="50" fillId="0" borderId="52" xfId="0" applyFont="1" applyBorder="1" applyAlignment="1">
      <alignment horizontal="justify" vertical="top" shrinkToFit="1"/>
    </xf>
    <xf numFmtId="0" fontId="49" fillId="0" borderId="53" xfId="0" applyFont="1" applyBorder="1" applyAlignment="1">
      <alignment horizontal="center" vertical="center"/>
    </xf>
    <xf numFmtId="0" fontId="49" fillId="0" borderId="49" xfId="0" applyFont="1" applyBorder="1" applyAlignment="1">
      <alignment horizontal="center" vertical="center"/>
    </xf>
    <xf numFmtId="0" fontId="49" fillId="0" borderId="54" xfId="0" applyFont="1" applyBorder="1" applyAlignment="1">
      <alignment horizontal="center" vertical="center"/>
    </xf>
    <xf numFmtId="0" fontId="49" fillId="0" borderId="52" xfId="0" applyFont="1" applyBorder="1" applyAlignment="1">
      <alignment horizontal="center" vertical="center"/>
    </xf>
    <xf numFmtId="0" fontId="0" fillId="0" borderId="53" xfId="0" applyBorder="1" applyAlignment="1">
      <alignment horizontal="justify" vertical="top"/>
    </xf>
    <xf numFmtId="0" fontId="0" fillId="0" borderId="48" xfId="0" applyBorder="1" applyAlignment="1">
      <alignment horizontal="justify" vertical="top"/>
    </xf>
    <xf numFmtId="0" fontId="0" fillId="0" borderId="49" xfId="0" applyBorder="1" applyAlignment="1">
      <alignment horizontal="justify" vertical="top"/>
    </xf>
    <xf numFmtId="0" fontId="0" fillId="0" borderId="54" xfId="0" applyBorder="1" applyAlignment="1">
      <alignment horizontal="justify" vertical="top"/>
    </xf>
    <xf numFmtId="0" fontId="0" fillId="0" borderId="51" xfId="0" applyBorder="1" applyAlignment="1">
      <alignment horizontal="justify" vertical="top"/>
    </xf>
    <xf numFmtId="0" fontId="0" fillId="0" borderId="52" xfId="0" applyBorder="1" applyAlignment="1">
      <alignment horizontal="justify" vertical="top"/>
    </xf>
    <xf numFmtId="3" fontId="48" fillId="0" borderId="53" xfId="0" applyNumberFormat="1" applyFont="1" applyBorder="1" applyAlignment="1">
      <alignment horizontal="center" vertical="center"/>
    </xf>
    <xf numFmtId="0" fontId="48" fillId="0" borderId="49" xfId="0" applyFont="1" applyBorder="1" applyAlignment="1">
      <alignment horizontal="center" vertical="center"/>
    </xf>
    <xf numFmtId="0" fontId="48" fillId="0" borderId="54" xfId="0" applyFont="1" applyBorder="1" applyAlignment="1">
      <alignment horizontal="center" vertical="center"/>
    </xf>
    <xf numFmtId="0" fontId="48" fillId="0" borderId="52" xfId="0" applyFont="1" applyBorder="1" applyAlignment="1">
      <alignment horizontal="center" vertical="center"/>
    </xf>
    <xf numFmtId="0" fontId="0" fillId="0" borderId="42" xfId="0" applyBorder="1" applyAlignment="1"/>
    <xf numFmtId="0" fontId="0" fillId="0" borderId="40" xfId="0" applyBorder="1" applyAlignment="1"/>
    <xf numFmtId="0" fontId="0" fillId="0" borderId="55" xfId="0" applyBorder="1" applyAlignment="1"/>
    <xf numFmtId="0" fontId="60" fillId="0" borderId="30" xfId="0" applyFont="1" applyBorder="1"/>
    <xf numFmtId="0" fontId="60" fillId="0" borderId="44" xfId="0" applyFont="1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406399</xdr:colOff>
      <xdr:row>91</xdr:row>
      <xdr:rowOff>50225</xdr:rowOff>
    </xdr:from>
    <xdr:to>
      <xdr:col>8</xdr:col>
      <xdr:colOff>266700</xdr:colOff>
      <xdr:row>92</xdr:row>
      <xdr:rowOff>165100</xdr:rowOff>
    </xdr:to>
    <xdr:pic>
      <xdr:nvPicPr>
        <xdr:cNvPr id="3" name="Resim 2" descr="logo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3599" y="17277775"/>
          <a:ext cx="469901" cy="311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ergur@ogu.edu.t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7"/>
  <sheetViews>
    <sheetView tabSelected="1" view="pageBreakPreview" topLeftCell="A79" zoomScaleNormal="100" zoomScaleSheetLayoutView="100" workbookViewId="0">
      <selection activeCell="R105" sqref="R105"/>
    </sheetView>
  </sheetViews>
  <sheetFormatPr defaultRowHeight="14.5" x14ac:dyDescent="0.35"/>
  <cols>
    <col min="9" max="9" width="11.7265625" bestFit="1" customWidth="1"/>
    <col min="12" max="12" width="4.54296875" customWidth="1"/>
    <col min="13" max="13" width="40.81640625" customWidth="1"/>
    <col min="14" max="14" width="22.54296875" customWidth="1"/>
    <col min="16" max="16" width="11.54296875" bestFit="1" customWidth="1"/>
  </cols>
  <sheetData>
    <row r="1" spans="1:14" ht="21.5" thickBot="1" x14ac:dyDescent="0.55000000000000004">
      <c r="A1" s="124" t="s">
        <v>174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14" ht="19.5" thickTop="1" thickBot="1" x14ac:dyDescent="0.5">
      <c r="A2" s="20"/>
      <c r="B2" s="34"/>
      <c r="C2" s="125" t="s">
        <v>0</v>
      </c>
      <c r="D2" s="126"/>
      <c r="E2" s="126"/>
      <c r="F2" s="126"/>
      <c r="G2" s="126"/>
      <c r="H2" s="126"/>
      <c r="I2" s="126"/>
      <c r="J2" s="126"/>
      <c r="K2" s="126"/>
      <c r="L2" s="2"/>
      <c r="M2" s="2"/>
      <c r="N2" s="3"/>
    </row>
    <row r="3" spans="1:14" ht="15" thickBot="1" x14ac:dyDescent="0.4">
      <c r="A3" s="15"/>
      <c r="B3" s="16"/>
      <c r="C3" s="5">
        <v>1</v>
      </c>
      <c r="D3" s="5">
        <v>2</v>
      </c>
      <c r="E3" s="5">
        <v>3</v>
      </c>
      <c r="F3" s="5">
        <v>4</v>
      </c>
      <c r="G3" s="5">
        <v>5</v>
      </c>
      <c r="H3" s="5">
        <v>6</v>
      </c>
      <c r="I3" s="5">
        <v>7</v>
      </c>
      <c r="J3" s="5">
        <v>8</v>
      </c>
      <c r="K3" s="5">
        <v>9</v>
      </c>
      <c r="L3" s="1"/>
      <c r="M3" s="10" t="s">
        <v>122</v>
      </c>
      <c r="N3" s="98">
        <v>45292</v>
      </c>
    </row>
    <row r="4" spans="1:14" ht="15" thickBot="1" x14ac:dyDescent="0.4">
      <c r="A4" s="127" t="s">
        <v>1</v>
      </c>
      <c r="B4" s="35">
        <v>1</v>
      </c>
      <c r="C4" s="5">
        <v>1320</v>
      </c>
      <c r="D4" s="5">
        <v>1380</v>
      </c>
      <c r="E4" s="5">
        <v>1440</v>
      </c>
      <c r="F4" s="5">
        <v>1500</v>
      </c>
      <c r="G4" s="5"/>
      <c r="H4" s="5"/>
      <c r="I4" s="5"/>
      <c r="J4" s="5"/>
      <c r="K4" s="5"/>
      <c r="L4" s="1"/>
      <c r="M4" s="32" t="s">
        <v>2</v>
      </c>
      <c r="N4" s="99">
        <v>0.76087099999999996</v>
      </c>
    </row>
    <row r="5" spans="1:14" ht="15" thickBot="1" x14ac:dyDescent="0.4">
      <c r="A5" s="127"/>
      <c r="B5" s="35">
        <v>2</v>
      </c>
      <c r="C5" s="5">
        <v>1155</v>
      </c>
      <c r="D5" s="5">
        <v>1210</v>
      </c>
      <c r="E5" s="5">
        <v>1265</v>
      </c>
      <c r="F5" s="5">
        <v>1320</v>
      </c>
      <c r="G5" s="5">
        <v>1380</v>
      </c>
      <c r="H5" s="5">
        <v>1440</v>
      </c>
      <c r="I5" s="5"/>
      <c r="J5" s="5"/>
      <c r="K5" s="5"/>
      <c r="L5" s="1"/>
      <c r="M5" s="32" t="s">
        <v>3</v>
      </c>
      <c r="N5" s="100">
        <v>11909.08</v>
      </c>
    </row>
    <row r="6" spans="1:14" ht="15" thickBot="1" x14ac:dyDescent="0.4">
      <c r="A6" s="127"/>
      <c r="B6" s="35">
        <v>3</v>
      </c>
      <c r="C6" s="5">
        <v>1020</v>
      </c>
      <c r="D6" s="5">
        <v>1065</v>
      </c>
      <c r="E6" s="5">
        <v>1110</v>
      </c>
      <c r="F6" s="5">
        <v>1155</v>
      </c>
      <c r="G6" s="5">
        <v>1210</v>
      </c>
      <c r="H6" s="5">
        <v>1265</v>
      </c>
      <c r="I6" s="5">
        <v>1320</v>
      </c>
      <c r="J6" s="5">
        <v>1380</v>
      </c>
      <c r="K6" s="5"/>
      <c r="L6" s="1"/>
      <c r="M6" s="33" t="s">
        <v>4</v>
      </c>
      <c r="N6" s="101">
        <v>0.24129700000000001</v>
      </c>
    </row>
    <row r="7" spans="1:14" ht="15" thickBot="1" x14ac:dyDescent="0.4">
      <c r="A7" s="127"/>
      <c r="B7" s="35">
        <v>4</v>
      </c>
      <c r="C7" s="5">
        <v>915</v>
      </c>
      <c r="D7" s="5">
        <v>950</v>
      </c>
      <c r="E7" s="5">
        <v>985</v>
      </c>
      <c r="F7" s="5">
        <v>1020</v>
      </c>
      <c r="G7" s="5">
        <v>1065</v>
      </c>
      <c r="H7" s="5">
        <v>1110</v>
      </c>
      <c r="I7" s="5">
        <v>1155</v>
      </c>
      <c r="J7" s="5">
        <v>1210</v>
      </c>
      <c r="K7" s="5">
        <v>1265</v>
      </c>
      <c r="L7" s="1"/>
      <c r="M7" s="11" t="s">
        <v>5</v>
      </c>
      <c r="N7" s="102">
        <v>500</v>
      </c>
    </row>
    <row r="8" spans="1:14" ht="15" thickBot="1" x14ac:dyDescent="0.4">
      <c r="A8" s="127"/>
      <c r="B8" s="35">
        <v>5</v>
      </c>
      <c r="C8" s="5">
        <v>835</v>
      </c>
      <c r="D8" s="5">
        <v>865</v>
      </c>
      <c r="E8" s="5">
        <v>895</v>
      </c>
      <c r="F8" s="5">
        <v>915</v>
      </c>
      <c r="G8" s="5">
        <v>950</v>
      </c>
      <c r="H8" s="5">
        <v>985</v>
      </c>
      <c r="I8" s="5">
        <v>1020</v>
      </c>
      <c r="J8" s="5">
        <v>1065</v>
      </c>
      <c r="K8" s="5">
        <v>1110</v>
      </c>
      <c r="L8" s="1"/>
      <c r="M8" s="12" t="s">
        <v>6</v>
      </c>
      <c r="N8" s="103">
        <f>PRODUCT(N4,N7)</f>
        <v>380.43549999999999</v>
      </c>
    </row>
    <row r="9" spans="1:14" ht="15" thickBot="1" x14ac:dyDescent="0.4">
      <c r="A9" s="127"/>
      <c r="B9" s="35">
        <v>6</v>
      </c>
      <c r="C9" s="5">
        <v>760</v>
      </c>
      <c r="D9" s="5">
        <v>785</v>
      </c>
      <c r="E9" s="5">
        <v>810</v>
      </c>
      <c r="F9" s="5">
        <v>835</v>
      </c>
      <c r="G9" s="5">
        <v>865</v>
      </c>
      <c r="H9" s="5">
        <v>895</v>
      </c>
      <c r="I9" s="5">
        <v>915</v>
      </c>
      <c r="J9" s="5">
        <v>950</v>
      </c>
      <c r="K9" s="5">
        <v>985</v>
      </c>
      <c r="L9" s="1"/>
      <c r="M9" s="12" t="s">
        <v>7</v>
      </c>
      <c r="N9" s="102">
        <v>250</v>
      </c>
    </row>
    <row r="10" spans="1:14" ht="15" thickBot="1" x14ac:dyDescent="0.4">
      <c r="A10" s="127"/>
      <c r="B10" s="35">
        <v>7</v>
      </c>
      <c r="C10" s="5">
        <v>705</v>
      </c>
      <c r="D10" s="5">
        <v>720</v>
      </c>
      <c r="E10" s="5">
        <v>740</v>
      </c>
      <c r="F10" s="5">
        <v>760</v>
      </c>
      <c r="G10" s="5">
        <v>785</v>
      </c>
      <c r="H10" s="5">
        <v>810</v>
      </c>
      <c r="I10" s="5">
        <v>835</v>
      </c>
      <c r="J10" s="5">
        <v>865</v>
      </c>
      <c r="K10" s="5">
        <v>895</v>
      </c>
      <c r="L10" s="1"/>
      <c r="M10" s="12" t="s">
        <v>8</v>
      </c>
      <c r="N10" s="103">
        <f>PRODUCT(N4,N9)</f>
        <v>190.21775</v>
      </c>
    </row>
    <row r="11" spans="1:14" ht="15" thickBot="1" x14ac:dyDescent="0.4">
      <c r="A11" s="127"/>
      <c r="B11" s="35">
        <v>8</v>
      </c>
      <c r="C11" s="5">
        <v>660</v>
      </c>
      <c r="D11" s="5">
        <v>675</v>
      </c>
      <c r="E11" s="5">
        <v>690</v>
      </c>
      <c r="F11" s="5">
        <v>705</v>
      </c>
      <c r="G11" s="5">
        <v>720</v>
      </c>
      <c r="H11" s="5">
        <v>740</v>
      </c>
      <c r="I11" s="5">
        <v>760</v>
      </c>
      <c r="J11" s="5">
        <v>785</v>
      </c>
      <c r="K11" s="5">
        <v>810</v>
      </c>
      <c r="L11" s="1"/>
      <c r="M11" s="32" t="s">
        <v>9</v>
      </c>
      <c r="N11" s="104">
        <v>2273</v>
      </c>
    </row>
    <row r="12" spans="1:14" ht="15" thickBot="1" x14ac:dyDescent="0.4">
      <c r="A12" s="127"/>
      <c r="B12" s="35">
        <v>9</v>
      </c>
      <c r="C12" s="5">
        <v>620</v>
      </c>
      <c r="D12" s="5">
        <v>630</v>
      </c>
      <c r="E12" s="5">
        <v>645</v>
      </c>
      <c r="F12" s="5">
        <v>660</v>
      </c>
      <c r="G12" s="5">
        <v>675</v>
      </c>
      <c r="H12" s="5">
        <v>690</v>
      </c>
      <c r="I12" s="5">
        <v>705</v>
      </c>
      <c r="J12" s="5">
        <v>720</v>
      </c>
      <c r="K12" s="5">
        <v>740</v>
      </c>
      <c r="L12" s="1"/>
      <c r="M12" s="32" t="s">
        <v>10</v>
      </c>
      <c r="N12" s="100">
        <f>PRODUCT(N4,N11)</f>
        <v>1729.459783</v>
      </c>
    </row>
    <row r="13" spans="1:14" ht="15" thickBot="1" x14ac:dyDescent="0.4">
      <c r="A13" s="127"/>
      <c r="B13" s="35">
        <v>10</v>
      </c>
      <c r="C13" s="5">
        <v>590</v>
      </c>
      <c r="D13" s="5">
        <v>600</v>
      </c>
      <c r="E13" s="5">
        <v>610</v>
      </c>
      <c r="F13" s="5">
        <v>620</v>
      </c>
      <c r="G13" s="5">
        <v>630</v>
      </c>
      <c r="H13" s="5">
        <v>645</v>
      </c>
      <c r="I13" s="5">
        <v>660</v>
      </c>
      <c r="J13" s="5">
        <v>675</v>
      </c>
      <c r="K13" s="5">
        <v>690</v>
      </c>
      <c r="L13" s="1"/>
      <c r="M13" s="12" t="s">
        <v>11</v>
      </c>
      <c r="N13" s="105">
        <v>2500</v>
      </c>
    </row>
    <row r="14" spans="1:14" ht="15" thickBot="1" x14ac:dyDescent="0.4">
      <c r="A14" s="127"/>
      <c r="B14" s="35">
        <v>11</v>
      </c>
      <c r="C14" s="5">
        <v>560</v>
      </c>
      <c r="D14" s="5">
        <v>570</v>
      </c>
      <c r="E14" s="5">
        <v>580</v>
      </c>
      <c r="F14" s="5">
        <v>590</v>
      </c>
      <c r="G14" s="5">
        <v>600</v>
      </c>
      <c r="H14" s="5">
        <v>610</v>
      </c>
      <c r="I14" s="5">
        <v>620</v>
      </c>
      <c r="J14" s="5">
        <v>630</v>
      </c>
      <c r="K14" s="5">
        <v>645</v>
      </c>
      <c r="L14" s="1"/>
      <c r="M14" s="12" t="s">
        <v>12</v>
      </c>
      <c r="N14" s="103">
        <f>PRODUCT(N4,N13)</f>
        <v>1902.1775</v>
      </c>
    </row>
    <row r="15" spans="1:14" ht="15" thickBot="1" x14ac:dyDescent="0.4">
      <c r="A15" s="127"/>
      <c r="B15" s="35">
        <v>12</v>
      </c>
      <c r="C15" s="5">
        <v>545</v>
      </c>
      <c r="D15" s="5">
        <v>550</v>
      </c>
      <c r="E15" s="5">
        <v>555</v>
      </c>
      <c r="F15" s="5">
        <v>560</v>
      </c>
      <c r="G15" s="5">
        <v>570</v>
      </c>
      <c r="H15" s="5">
        <v>580</v>
      </c>
      <c r="I15" s="5">
        <v>590</v>
      </c>
      <c r="J15" s="5">
        <v>600</v>
      </c>
      <c r="K15" s="5">
        <v>610</v>
      </c>
      <c r="L15" s="1"/>
      <c r="M15" s="32" t="s">
        <v>13</v>
      </c>
      <c r="N15" s="100">
        <v>7228.27</v>
      </c>
    </row>
    <row r="16" spans="1:14" ht="15" thickBot="1" x14ac:dyDescent="0.4">
      <c r="A16" s="127"/>
      <c r="B16" s="35">
        <v>13</v>
      </c>
      <c r="C16" s="5">
        <v>530</v>
      </c>
      <c r="D16" s="5">
        <v>535</v>
      </c>
      <c r="E16" s="5">
        <v>540</v>
      </c>
      <c r="F16" s="5">
        <v>545</v>
      </c>
      <c r="G16" s="5">
        <v>550</v>
      </c>
      <c r="H16" s="5">
        <v>555</v>
      </c>
      <c r="I16" s="5">
        <v>560</v>
      </c>
      <c r="J16" s="5">
        <v>570</v>
      </c>
      <c r="K16" s="5">
        <v>580</v>
      </c>
      <c r="L16" s="1"/>
      <c r="M16" s="32" t="s">
        <v>14</v>
      </c>
      <c r="N16" s="100">
        <v>14456.54</v>
      </c>
    </row>
    <row r="17" spans="1:14" ht="15" thickBot="1" x14ac:dyDescent="0.4">
      <c r="A17" s="127"/>
      <c r="B17" s="35">
        <v>14</v>
      </c>
      <c r="C17" s="5">
        <v>515</v>
      </c>
      <c r="D17" s="5">
        <v>520</v>
      </c>
      <c r="E17" s="5">
        <v>525</v>
      </c>
      <c r="F17" s="5">
        <v>530</v>
      </c>
      <c r="G17" s="5">
        <v>535</v>
      </c>
      <c r="H17" s="5">
        <v>540</v>
      </c>
      <c r="I17" s="5">
        <v>545</v>
      </c>
      <c r="J17" s="5">
        <v>550</v>
      </c>
      <c r="K17" s="5">
        <v>555</v>
      </c>
      <c r="L17" s="1"/>
      <c r="M17" s="12" t="s">
        <v>15</v>
      </c>
      <c r="N17" s="103">
        <v>7228.27</v>
      </c>
    </row>
    <row r="18" spans="1:14" ht="15" thickBot="1" x14ac:dyDescent="0.4">
      <c r="A18" s="127"/>
      <c r="B18" s="36">
        <v>15</v>
      </c>
      <c r="C18" s="5">
        <v>500</v>
      </c>
      <c r="D18" s="5">
        <v>505</v>
      </c>
      <c r="E18" s="5">
        <v>510</v>
      </c>
      <c r="F18" s="5">
        <v>515</v>
      </c>
      <c r="G18" s="5">
        <v>520</v>
      </c>
      <c r="H18" s="5">
        <v>525</v>
      </c>
      <c r="I18" s="5">
        <v>530</v>
      </c>
      <c r="J18" s="5">
        <v>535</v>
      </c>
      <c r="K18" s="5">
        <v>540</v>
      </c>
      <c r="L18" s="1"/>
      <c r="M18" s="12" t="s">
        <v>123</v>
      </c>
      <c r="N18" s="103">
        <v>602.35</v>
      </c>
    </row>
    <row r="19" spans="1:14" ht="16" thickBot="1" x14ac:dyDescent="0.4">
      <c r="A19" s="4"/>
      <c r="B19" s="128" t="s">
        <v>17</v>
      </c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06"/>
    </row>
    <row r="20" spans="1:14" ht="15" thickTop="1" x14ac:dyDescent="0.35">
      <c r="A20" s="129" t="s">
        <v>18</v>
      </c>
      <c r="B20" s="130"/>
      <c r="C20" s="130"/>
      <c r="D20" s="130"/>
      <c r="E20" s="130"/>
      <c r="F20" s="130"/>
      <c r="G20" s="131"/>
      <c r="H20" s="129" t="s">
        <v>130</v>
      </c>
      <c r="I20" s="130"/>
      <c r="J20" s="130"/>
      <c r="K20" s="130"/>
      <c r="L20" s="130"/>
      <c r="M20" s="130"/>
      <c r="N20" s="131"/>
    </row>
    <row r="21" spans="1:14" x14ac:dyDescent="0.35">
      <c r="A21" s="37"/>
      <c r="B21" s="16" t="s">
        <v>129</v>
      </c>
      <c r="C21" s="10"/>
      <c r="D21" s="10"/>
      <c r="E21" s="10"/>
      <c r="F21" s="10"/>
      <c r="G21" s="38"/>
      <c r="H21" s="138" t="s">
        <v>127</v>
      </c>
      <c r="I21" s="139"/>
      <c r="J21" s="13"/>
      <c r="K21" s="13"/>
      <c r="L21" s="6" t="s">
        <v>32</v>
      </c>
      <c r="M21" s="89" t="s">
        <v>33</v>
      </c>
      <c r="N21" s="90"/>
    </row>
    <row r="22" spans="1:14" x14ac:dyDescent="0.35">
      <c r="A22" s="132" t="s">
        <v>19</v>
      </c>
      <c r="B22" s="133"/>
      <c r="C22" s="133"/>
      <c r="D22" s="133"/>
      <c r="E22" s="64" t="s">
        <v>22</v>
      </c>
      <c r="F22" s="140" t="s">
        <v>31</v>
      </c>
      <c r="G22" s="141"/>
      <c r="H22" s="136" t="s">
        <v>19</v>
      </c>
      <c r="I22" s="137"/>
      <c r="J22" s="137"/>
      <c r="K22" s="137"/>
      <c r="L22" s="82"/>
      <c r="M22" s="82"/>
      <c r="N22" s="83"/>
    </row>
    <row r="23" spans="1:14" x14ac:dyDescent="0.35">
      <c r="A23" s="132" t="s">
        <v>20</v>
      </c>
      <c r="B23" s="133"/>
      <c r="C23" s="133"/>
      <c r="D23" s="133"/>
      <c r="E23" s="71"/>
      <c r="F23" s="142"/>
      <c r="G23" s="141"/>
      <c r="H23" s="136" t="s">
        <v>20</v>
      </c>
      <c r="I23" s="137"/>
      <c r="J23" s="137"/>
      <c r="K23" s="137"/>
      <c r="L23" s="82"/>
      <c r="M23" s="82"/>
      <c r="N23" s="83"/>
    </row>
    <row r="24" spans="1:14" x14ac:dyDescent="0.35">
      <c r="A24" s="132" t="s">
        <v>21</v>
      </c>
      <c r="B24" s="133"/>
      <c r="C24" s="133"/>
      <c r="D24" s="133"/>
      <c r="E24" s="71">
        <v>245</v>
      </c>
      <c r="F24" s="134">
        <f>N15*245/100</f>
        <v>17709.261500000001</v>
      </c>
      <c r="G24" s="135"/>
      <c r="H24" s="136" t="s">
        <v>36</v>
      </c>
      <c r="I24" s="137"/>
      <c r="J24" s="137"/>
      <c r="K24" s="137"/>
      <c r="L24" s="40">
        <v>1</v>
      </c>
      <c r="M24" s="82">
        <v>7000</v>
      </c>
      <c r="N24" s="91">
        <f>PRODUCT(N4,M24)</f>
        <v>5326.0969999999998</v>
      </c>
    </row>
    <row r="25" spans="1:14" x14ac:dyDescent="0.35">
      <c r="A25" s="132" t="s">
        <v>23</v>
      </c>
      <c r="B25" s="133"/>
      <c r="C25" s="133"/>
      <c r="D25" s="133"/>
      <c r="E25" s="71">
        <v>215</v>
      </c>
      <c r="F25" s="134">
        <f>N15*215/100</f>
        <v>15540.780500000001</v>
      </c>
      <c r="G25" s="135"/>
      <c r="H25" s="136" t="s">
        <v>34</v>
      </c>
      <c r="I25" s="137"/>
      <c r="J25" s="137"/>
      <c r="K25" s="137"/>
      <c r="L25" s="40">
        <v>1</v>
      </c>
      <c r="M25" s="82">
        <v>5900</v>
      </c>
      <c r="N25" s="83">
        <f>PRODUCT(N4,M25)</f>
        <v>4489.1388999999999</v>
      </c>
    </row>
    <row r="26" spans="1:14" x14ac:dyDescent="0.35">
      <c r="A26" s="132" t="s">
        <v>24</v>
      </c>
      <c r="B26" s="133"/>
      <c r="C26" s="133"/>
      <c r="D26" s="133"/>
      <c r="E26" s="71">
        <v>175</v>
      </c>
      <c r="F26" s="134">
        <f>N15*175/100</f>
        <v>12649.4725</v>
      </c>
      <c r="G26" s="135"/>
      <c r="H26" s="136" t="s">
        <v>35</v>
      </c>
      <c r="I26" s="137"/>
      <c r="J26" s="137"/>
      <c r="K26" s="137"/>
      <c r="L26" s="41">
        <v>42064</v>
      </c>
      <c r="M26" s="82">
        <v>5400</v>
      </c>
      <c r="N26" s="88">
        <f>PRODUCT(N4,M26)</f>
        <v>4108.7033999999994</v>
      </c>
    </row>
    <row r="27" spans="1:14" x14ac:dyDescent="0.35">
      <c r="A27" s="132" t="s">
        <v>126</v>
      </c>
      <c r="B27" s="133"/>
      <c r="C27" s="133"/>
      <c r="D27" s="133"/>
      <c r="E27" s="71">
        <v>175</v>
      </c>
      <c r="F27" s="134">
        <f>N15*175/100</f>
        <v>12649.4725</v>
      </c>
      <c r="G27" s="135"/>
      <c r="H27" s="136" t="s">
        <v>132</v>
      </c>
      <c r="I27" s="137"/>
      <c r="J27" s="137"/>
      <c r="K27" s="137"/>
      <c r="L27" s="110">
        <v>43952</v>
      </c>
      <c r="M27" s="82">
        <v>4200</v>
      </c>
      <c r="N27" s="88">
        <f>PRODUCT(N4,M27)</f>
        <v>3195.6581999999999</v>
      </c>
    </row>
    <row r="28" spans="1:14" x14ac:dyDescent="0.35">
      <c r="A28" s="132" t="s">
        <v>25</v>
      </c>
      <c r="B28" s="133"/>
      <c r="C28" s="133"/>
      <c r="D28" s="133"/>
      <c r="E28" s="71"/>
      <c r="F28" s="62"/>
      <c r="G28" s="63"/>
      <c r="H28" s="136" t="s">
        <v>133</v>
      </c>
      <c r="I28" s="137"/>
      <c r="J28" s="137"/>
      <c r="K28" s="137"/>
      <c r="L28" s="40">
        <v>1</v>
      </c>
      <c r="M28" s="82">
        <v>4200</v>
      </c>
      <c r="N28" s="88">
        <f>PRODUCT(N4,M28)</f>
        <v>3195.6581999999999</v>
      </c>
    </row>
    <row r="29" spans="1:14" x14ac:dyDescent="0.35">
      <c r="A29" s="132" t="s">
        <v>30</v>
      </c>
      <c r="B29" s="133"/>
      <c r="C29" s="133"/>
      <c r="D29" s="133"/>
      <c r="E29" s="71">
        <v>130</v>
      </c>
      <c r="F29" s="134">
        <f>N15*130/100</f>
        <v>9396.7510000000002</v>
      </c>
      <c r="G29" s="135"/>
      <c r="H29" s="136" t="s">
        <v>134</v>
      </c>
      <c r="I29" s="137"/>
      <c r="J29" s="137"/>
      <c r="K29" s="137"/>
      <c r="L29" s="40">
        <v>2</v>
      </c>
      <c r="M29" s="82">
        <v>3300</v>
      </c>
      <c r="N29" s="83">
        <f>PRODUCT(N4,M29)</f>
        <v>2510.8742999999999</v>
      </c>
    </row>
    <row r="30" spans="1:14" ht="15" thickBot="1" x14ac:dyDescent="0.4">
      <c r="A30" s="132" t="s">
        <v>29</v>
      </c>
      <c r="B30" s="133"/>
      <c r="C30" s="133"/>
      <c r="D30" s="133"/>
      <c r="E30" s="71">
        <v>117</v>
      </c>
      <c r="F30" s="134">
        <f>N15*117/100</f>
        <v>8457.0759000000016</v>
      </c>
      <c r="G30" s="135"/>
      <c r="H30" s="136" t="s">
        <v>135</v>
      </c>
      <c r="I30" s="137"/>
      <c r="J30" s="137"/>
      <c r="K30" s="137"/>
      <c r="L30" s="92">
        <v>3</v>
      </c>
      <c r="M30" s="84">
        <v>2900</v>
      </c>
      <c r="N30" s="85">
        <f>PRODUCT(N4,M30)</f>
        <v>2206.5259000000001</v>
      </c>
    </row>
    <row r="31" spans="1:14" ht="15.5" thickTop="1" thickBot="1" x14ac:dyDescent="0.4">
      <c r="A31" s="132" t="s">
        <v>28</v>
      </c>
      <c r="B31" s="133"/>
      <c r="C31" s="133"/>
      <c r="D31" s="133"/>
      <c r="E31" s="71">
        <v>110</v>
      </c>
      <c r="F31" s="134">
        <f>N15*110/100</f>
        <v>7951.0970000000007</v>
      </c>
      <c r="G31" s="135"/>
      <c r="H31" s="150" t="s">
        <v>136</v>
      </c>
      <c r="I31" s="151"/>
      <c r="J31" s="151"/>
      <c r="K31" s="151"/>
      <c r="L31" s="152"/>
      <c r="M31" s="152"/>
      <c r="N31" s="153"/>
    </row>
    <row r="32" spans="1:14" ht="15" thickTop="1" x14ac:dyDescent="0.35">
      <c r="A32" s="132" t="s">
        <v>27</v>
      </c>
      <c r="B32" s="133"/>
      <c r="C32" s="133"/>
      <c r="D32" s="133"/>
      <c r="E32" s="71">
        <v>104</v>
      </c>
      <c r="F32" s="134">
        <f>N15*104/100</f>
        <v>7517.4008000000003</v>
      </c>
      <c r="G32" s="134"/>
      <c r="H32" s="20"/>
      <c r="I32" s="154" t="s">
        <v>131</v>
      </c>
      <c r="J32" s="130"/>
      <c r="K32" s="130"/>
      <c r="L32" s="130"/>
      <c r="M32" s="130"/>
      <c r="N32" s="109" t="s">
        <v>38</v>
      </c>
    </row>
    <row r="33" spans="1:14" ht="15" thickBot="1" x14ac:dyDescent="0.4">
      <c r="A33" s="143" t="s">
        <v>26</v>
      </c>
      <c r="B33" s="144"/>
      <c r="C33" s="144"/>
      <c r="D33" s="144"/>
      <c r="E33" s="73">
        <v>98</v>
      </c>
      <c r="F33" s="145">
        <f>N15*98/100</f>
        <v>7083.7046000000009</v>
      </c>
      <c r="G33" s="145"/>
      <c r="H33" s="132" t="s">
        <v>129</v>
      </c>
      <c r="I33" s="133"/>
      <c r="J33" s="10" t="s">
        <v>137</v>
      </c>
      <c r="K33" s="71" t="s">
        <v>46</v>
      </c>
      <c r="L33" s="21" t="s">
        <v>47</v>
      </c>
      <c r="M33" s="71" t="s">
        <v>48</v>
      </c>
      <c r="N33" s="87" t="s">
        <v>143</v>
      </c>
    </row>
    <row r="34" spans="1:14" ht="15" thickTop="1" x14ac:dyDescent="0.35">
      <c r="A34" s="146" t="s">
        <v>37</v>
      </c>
      <c r="B34" s="147"/>
      <c r="C34" s="147"/>
      <c r="D34" s="147"/>
      <c r="E34" s="147"/>
      <c r="F34" s="147"/>
      <c r="G34" s="148"/>
      <c r="H34" s="136" t="s">
        <v>49</v>
      </c>
      <c r="I34" s="137"/>
      <c r="J34" s="71">
        <v>300</v>
      </c>
      <c r="K34" s="115">
        <v>0.76087099999999996</v>
      </c>
      <c r="L34" s="71">
        <v>10</v>
      </c>
      <c r="M34" s="62">
        <f>J34*K34</f>
        <v>228.26129999999998</v>
      </c>
      <c r="N34" s="81">
        <f>M34*2*60/100+M34*2</f>
        <v>730.43615999999997</v>
      </c>
    </row>
    <row r="35" spans="1:14" x14ac:dyDescent="0.35">
      <c r="A35" s="15"/>
      <c r="B35" s="149" t="s">
        <v>127</v>
      </c>
      <c r="C35" s="149"/>
      <c r="D35" s="16"/>
      <c r="E35" s="16"/>
      <c r="F35" s="16"/>
      <c r="G35" s="65" t="s">
        <v>39</v>
      </c>
      <c r="H35" s="136" t="s">
        <v>50</v>
      </c>
      <c r="I35" s="137"/>
      <c r="J35" s="71">
        <v>250</v>
      </c>
      <c r="K35" s="115">
        <v>0.76087099999999996</v>
      </c>
      <c r="L35" s="71">
        <v>10</v>
      </c>
      <c r="M35" s="62">
        <f>PRODUCT(N4,J35)</f>
        <v>190.21775</v>
      </c>
      <c r="N35" s="81">
        <f t="shared" ref="N35:N41" si="0">M35*2*60/100+M35*2</f>
        <v>608.69679999999994</v>
      </c>
    </row>
    <row r="36" spans="1:14" x14ac:dyDescent="0.35">
      <c r="A36" s="136" t="s">
        <v>40</v>
      </c>
      <c r="B36" s="137"/>
      <c r="C36" s="137"/>
      <c r="D36" s="137"/>
      <c r="E36" s="155" t="s">
        <v>175</v>
      </c>
      <c r="F36" s="156"/>
      <c r="G36" s="72">
        <v>70</v>
      </c>
      <c r="H36" s="136" t="s">
        <v>138</v>
      </c>
      <c r="I36" s="137"/>
      <c r="J36" s="71">
        <v>200</v>
      </c>
      <c r="K36" s="115">
        <v>0.76087099999999996</v>
      </c>
      <c r="L36" s="71">
        <v>10</v>
      </c>
      <c r="M36" s="62">
        <f>PRODUCT(N4,J36)</f>
        <v>152.17419999999998</v>
      </c>
      <c r="N36" s="81">
        <f t="shared" si="0"/>
        <v>486.95743999999996</v>
      </c>
    </row>
    <row r="37" spans="1:14" x14ac:dyDescent="0.35">
      <c r="A37" s="136" t="s">
        <v>41</v>
      </c>
      <c r="B37" s="137"/>
      <c r="C37" s="137"/>
      <c r="D37" s="137"/>
      <c r="E37" s="155" t="s">
        <v>176</v>
      </c>
      <c r="F37" s="156"/>
      <c r="G37" s="72">
        <v>30</v>
      </c>
      <c r="H37" s="136" t="s">
        <v>140</v>
      </c>
      <c r="I37" s="137"/>
      <c r="J37" s="71">
        <v>160</v>
      </c>
      <c r="K37" s="115">
        <v>0.76087099999999996</v>
      </c>
      <c r="L37" s="71">
        <v>12</v>
      </c>
      <c r="M37" s="62">
        <f>PRODUCT(N4,J37)</f>
        <v>121.73935999999999</v>
      </c>
      <c r="N37" s="81">
        <f t="shared" si="0"/>
        <v>389.56595199999992</v>
      </c>
    </row>
    <row r="38" spans="1:14" x14ac:dyDescent="0.35">
      <c r="A38" s="136" t="s">
        <v>42</v>
      </c>
      <c r="B38" s="137"/>
      <c r="C38" s="137"/>
      <c r="D38" s="137"/>
      <c r="E38" s="17"/>
      <c r="F38" s="17"/>
      <c r="G38" s="72">
        <v>20</v>
      </c>
      <c r="H38" s="136" t="s">
        <v>139</v>
      </c>
      <c r="I38" s="137"/>
      <c r="J38" s="14" t="s">
        <v>54</v>
      </c>
      <c r="K38" s="114" t="s">
        <v>54</v>
      </c>
      <c r="L38" s="71">
        <v>0</v>
      </c>
      <c r="M38" s="14" t="s">
        <v>239</v>
      </c>
      <c r="N38" s="87"/>
    </row>
    <row r="39" spans="1:14" x14ac:dyDescent="0.35">
      <c r="A39" s="136" t="s">
        <v>43</v>
      </c>
      <c r="B39" s="137"/>
      <c r="C39" s="137"/>
      <c r="D39" s="137"/>
      <c r="E39" s="17"/>
      <c r="F39" s="17"/>
      <c r="G39" s="72">
        <v>20</v>
      </c>
      <c r="H39" s="136" t="s">
        <v>51</v>
      </c>
      <c r="I39" s="137"/>
      <c r="J39" s="14" t="s">
        <v>55</v>
      </c>
      <c r="K39" s="114" t="s">
        <v>54</v>
      </c>
      <c r="L39" s="71">
        <v>5</v>
      </c>
      <c r="M39" s="14" t="s">
        <v>52</v>
      </c>
      <c r="N39" s="87"/>
    </row>
    <row r="40" spans="1:14" x14ac:dyDescent="0.35">
      <c r="A40" s="136" t="s">
        <v>44</v>
      </c>
      <c r="B40" s="137"/>
      <c r="C40" s="137"/>
      <c r="D40" s="137"/>
      <c r="E40" s="17"/>
      <c r="F40" s="17"/>
      <c r="G40" s="72">
        <v>15</v>
      </c>
      <c r="H40" s="136" t="s">
        <v>141</v>
      </c>
      <c r="I40" s="137"/>
      <c r="J40" s="113">
        <v>140</v>
      </c>
      <c r="K40" s="115">
        <v>0.76087099999999996</v>
      </c>
      <c r="L40" s="71">
        <v>5</v>
      </c>
      <c r="M40" s="14" t="s">
        <v>53</v>
      </c>
      <c r="N40" s="87"/>
    </row>
    <row r="41" spans="1:14" ht="15" thickBot="1" x14ac:dyDescent="0.4">
      <c r="A41" s="163"/>
      <c r="B41" s="164"/>
      <c r="C41" s="164"/>
      <c r="D41" s="164"/>
      <c r="E41" s="18"/>
      <c r="F41" s="18"/>
      <c r="G41" s="19"/>
      <c r="H41" s="163" t="s">
        <v>166</v>
      </c>
      <c r="I41" s="164"/>
      <c r="J41" s="73">
        <v>160</v>
      </c>
      <c r="K41" s="115">
        <v>0.76087099999999996</v>
      </c>
      <c r="L41" s="73">
        <v>0</v>
      </c>
      <c r="M41" s="69">
        <f>PRODUCT(N4,J41)</f>
        <v>121.73935999999999</v>
      </c>
      <c r="N41" s="78">
        <f t="shared" si="0"/>
        <v>389.56595199999992</v>
      </c>
    </row>
    <row r="42" spans="1:14" ht="15" thickTop="1" x14ac:dyDescent="0.35">
      <c r="A42" s="22"/>
      <c r="B42" s="165" t="s">
        <v>56</v>
      </c>
      <c r="C42" s="166"/>
      <c r="D42" s="166"/>
      <c r="E42" s="166"/>
      <c r="F42" s="166"/>
      <c r="G42" s="23"/>
      <c r="H42" s="129" t="s">
        <v>87</v>
      </c>
      <c r="I42" s="154"/>
      <c r="J42" s="154"/>
      <c r="K42" s="154"/>
      <c r="L42" s="154"/>
      <c r="M42" s="166"/>
      <c r="N42" s="167"/>
    </row>
    <row r="43" spans="1:14" x14ac:dyDescent="0.35">
      <c r="A43" s="24"/>
      <c r="B43" s="168" t="s">
        <v>57</v>
      </c>
      <c r="C43" s="158"/>
      <c r="D43" s="169" t="s">
        <v>58</v>
      </c>
      <c r="E43" s="162"/>
      <c r="F43" s="169" t="s">
        <v>142</v>
      </c>
      <c r="G43" s="170"/>
      <c r="H43" s="171" t="s">
        <v>88</v>
      </c>
      <c r="I43" s="169"/>
      <c r="J43" s="89" t="s">
        <v>100</v>
      </c>
      <c r="K43" s="169" t="s">
        <v>89</v>
      </c>
      <c r="L43" s="169"/>
      <c r="M43" s="44" t="s">
        <v>144</v>
      </c>
      <c r="N43" s="93" t="s">
        <v>145</v>
      </c>
    </row>
    <row r="44" spans="1:14" x14ac:dyDescent="0.35">
      <c r="A44" s="157" t="s">
        <v>59</v>
      </c>
      <c r="B44" s="158"/>
      <c r="C44" s="158"/>
      <c r="D44" s="42" t="s">
        <v>64</v>
      </c>
      <c r="E44" s="66">
        <v>195</v>
      </c>
      <c r="F44" s="159">
        <f>N15*195/100</f>
        <v>14095.126500000002</v>
      </c>
      <c r="G44" s="160"/>
      <c r="H44" s="161" t="s">
        <v>90</v>
      </c>
      <c r="I44" s="162"/>
      <c r="J44" s="82">
        <v>300</v>
      </c>
      <c r="K44" s="159">
        <f>J44*N4</f>
        <v>228.26129999999998</v>
      </c>
      <c r="L44" s="159"/>
      <c r="M44" s="82">
        <v>600</v>
      </c>
      <c r="N44" s="88">
        <f>M44*N4</f>
        <v>456.52259999999995</v>
      </c>
    </row>
    <row r="45" spans="1:14" x14ac:dyDescent="0.35">
      <c r="A45" s="157" t="s">
        <v>60</v>
      </c>
      <c r="B45" s="158"/>
      <c r="C45" s="158"/>
      <c r="D45" s="42" t="s">
        <v>64</v>
      </c>
      <c r="E45" s="66">
        <v>165</v>
      </c>
      <c r="F45" s="159">
        <f>N15*165/100</f>
        <v>11926.645500000001</v>
      </c>
      <c r="G45" s="160"/>
      <c r="H45" s="161" t="s">
        <v>91</v>
      </c>
      <c r="I45" s="162"/>
      <c r="J45" s="82">
        <v>600</v>
      </c>
      <c r="K45" s="159">
        <f>J45*N4</f>
        <v>456.52259999999995</v>
      </c>
      <c r="L45" s="159"/>
      <c r="M45" s="82">
        <v>1200</v>
      </c>
      <c r="N45" s="88">
        <f>M45*N4</f>
        <v>913.04519999999991</v>
      </c>
    </row>
    <row r="46" spans="1:14" x14ac:dyDescent="0.35">
      <c r="A46" s="157" t="s">
        <v>61</v>
      </c>
      <c r="B46" s="158"/>
      <c r="C46" s="158"/>
      <c r="D46" s="42" t="s">
        <v>64</v>
      </c>
      <c r="E46" s="66">
        <v>145</v>
      </c>
      <c r="F46" s="159">
        <f>N15*145/100</f>
        <v>10480.9915</v>
      </c>
      <c r="G46" s="160"/>
      <c r="H46" s="161" t="s">
        <v>92</v>
      </c>
      <c r="I46" s="162"/>
      <c r="J46" s="82">
        <v>900</v>
      </c>
      <c r="K46" s="159">
        <f>J46*N4</f>
        <v>684.78390000000002</v>
      </c>
      <c r="L46" s="159"/>
      <c r="M46" s="82">
        <v>1800</v>
      </c>
      <c r="N46" s="88">
        <f>M46*N4</f>
        <v>1369.5678</v>
      </c>
    </row>
    <row r="47" spans="1:14" x14ac:dyDescent="0.35">
      <c r="A47" s="157" t="s">
        <v>62</v>
      </c>
      <c r="B47" s="158"/>
      <c r="C47" s="158"/>
      <c r="D47" s="42" t="s">
        <v>64</v>
      </c>
      <c r="E47" s="66">
        <v>85</v>
      </c>
      <c r="F47" s="159">
        <f>N15*85/100</f>
        <v>6144.0295000000006</v>
      </c>
      <c r="G47" s="160"/>
      <c r="H47" s="161" t="s">
        <v>93</v>
      </c>
      <c r="I47" s="162"/>
      <c r="J47" s="82">
        <v>1200</v>
      </c>
      <c r="K47" s="159">
        <f>J47*N4</f>
        <v>913.04519999999991</v>
      </c>
      <c r="L47" s="159"/>
      <c r="M47" s="82">
        <v>2400</v>
      </c>
      <c r="N47" s="88">
        <f>M47*N4</f>
        <v>1826.0903999999998</v>
      </c>
    </row>
    <row r="48" spans="1:14" ht="15" thickBot="1" x14ac:dyDescent="0.4">
      <c r="A48" s="172" t="s">
        <v>63</v>
      </c>
      <c r="B48" s="173"/>
      <c r="C48" s="173"/>
      <c r="D48" s="43" t="s">
        <v>64</v>
      </c>
      <c r="E48" s="61">
        <v>55</v>
      </c>
      <c r="F48" s="159">
        <f>N15*55/100</f>
        <v>3975.5485000000003</v>
      </c>
      <c r="G48" s="160"/>
      <c r="H48" s="161" t="s">
        <v>94</v>
      </c>
      <c r="I48" s="162"/>
      <c r="J48" s="82">
        <v>1500</v>
      </c>
      <c r="K48" s="159">
        <f>J48*N4</f>
        <v>1141.3064999999999</v>
      </c>
      <c r="L48" s="159"/>
      <c r="M48" s="82">
        <v>3000</v>
      </c>
      <c r="N48" s="88">
        <f>M48*N4</f>
        <v>2282.6129999999998</v>
      </c>
    </row>
    <row r="49" spans="1:14" ht="15" thickTop="1" x14ac:dyDescent="0.35">
      <c r="A49" s="129" t="s">
        <v>65</v>
      </c>
      <c r="B49" s="154"/>
      <c r="C49" s="154"/>
      <c r="D49" s="174"/>
      <c r="E49" s="175" t="s">
        <v>124</v>
      </c>
      <c r="F49" s="176"/>
      <c r="G49" s="177"/>
      <c r="H49" s="161" t="s">
        <v>95</v>
      </c>
      <c r="I49" s="162"/>
      <c r="J49" s="82">
        <v>1800</v>
      </c>
      <c r="K49" s="159">
        <f>J49*N4</f>
        <v>1369.5678</v>
      </c>
      <c r="L49" s="159"/>
      <c r="M49" s="82">
        <v>3600</v>
      </c>
      <c r="N49" s="88">
        <f>M49*N4</f>
        <v>2739.1356000000001</v>
      </c>
    </row>
    <row r="50" spans="1:14" x14ac:dyDescent="0.35">
      <c r="A50" s="183" t="s">
        <v>172</v>
      </c>
      <c r="B50" s="184"/>
      <c r="C50" s="185" t="s">
        <v>173</v>
      </c>
      <c r="D50" s="186"/>
      <c r="E50" s="132" t="s">
        <v>167</v>
      </c>
      <c r="F50" s="133"/>
      <c r="G50" s="70">
        <v>1400</v>
      </c>
      <c r="H50" s="161" t="s">
        <v>96</v>
      </c>
      <c r="I50" s="162"/>
      <c r="J50" s="82">
        <v>2100</v>
      </c>
      <c r="K50" s="159">
        <f>J50*N4</f>
        <v>1597.8290999999999</v>
      </c>
      <c r="L50" s="159"/>
      <c r="M50" s="82">
        <v>4200</v>
      </c>
      <c r="N50" s="88">
        <f>M50*N4</f>
        <v>3195.6581999999999</v>
      </c>
    </row>
    <row r="51" spans="1:14" x14ac:dyDescent="0.35">
      <c r="A51" s="187">
        <v>15371</v>
      </c>
      <c r="B51" s="142"/>
      <c r="C51" s="134">
        <v>19984.830000000002</v>
      </c>
      <c r="D51" s="141"/>
      <c r="E51" s="132" t="s">
        <v>168</v>
      </c>
      <c r="F51" s="133"/>
      <c r="G51" s="70">
        <v>790</v>
      </c>
      <c r="H51" s="161" t="s">
        <v>97</v>
      </c>
      <c r="I51" s="162"/>
      <c r="J51" s="82">
        <v>2400</v>
      </c>
      <c r="K51" s="159">
        <f>J51*N4</f>
        <v>1826.0903999999998</v>
      </c>
      <c r="L51" s="159"/>
      <c r="M51" s="82">
        <v>4900</v>
      </c>
      <c r="N51" s="88">
        <f>M51*N4</f>
        <v>3728.2678999999998</v>
      </c>
    </row>
    <row r="52" spans="1:14" ht="15" thickBot="1" x14ac:dyDescent="0.4">
      <c r="A52" s="25"/>
      <c r="B52" s="26"/>
      <c r="C52" s="27"/>
      <c r="D52" s="28"/>
      <c r="E52" s="143" t="s">
        <v>169</v>
      </c>
      <c r="F52" s="144"/>
      <c r="G52" s="39">
        <v>350</v>
      </c>
      <c r="H52" s="161" t="s">
        <v>98</v>
      </c>
      <c r="I52" s="162"/>
      <c r="J52" s="82">
        <v>2700</v>
      </c>
      <c r="K52" s="159">
        <f>J52*N4</f>
        <v>2054.3516999999997</v>
      </c>
      <c r="L52" s="159"/>
      <c r="M52" s="82">
        <v>5400</v>
      </c>
      <c r="N52" s="88">
        <f>M52*N4</f>
        <v>4108.7033999999994</v>
      </c>
    </row>
    <row r="53" spans="1:14" ht="15.5" thickTop="1" thickBot="1" x14ac:dyDescent="0.4">
      <c r="A53" s="29"/>
      <c r="B53" s="178" t="s">
        <v>146</v>
      </c>
      <c r="C53" s="179"/>
      <c r="D53" s="179"/>
      <c r="E53" s="179"/>
      <c r="F53" s="179"/>
      <c r="G53" s="30"/>
      <c r="H53" s="180" t="s">
        <v>99</v>
      </c>
      <c r="I53" s="181"/>
      <c r="J53" s="84">
        <v>3000</v>
      </c>
      <c r="K53" s="182">
        <f>J53*N4</f>
        <v>2282.6129999999998</v>
      </c>
      <c r="L53" s="182"/>
      <c r="M53" s="84">
        <v>6000</v>
      </c>
      <c r="N53" s="94">
        <f>M53*N4</f>
        <v>4565.2259999999997</v>
      </c>
    </row>
    <row r="54" spans="1:14" ht="15" thickTop="1" x14ac:dyDescent="0.35">
      <c r="A54" s="192" t="s">
        <v>66</v>
      </c>
      <c r="B54" s="193"/>
      <c r="C54" s="140" t="s">
        <v>67</v>
      </c>
      <c r="D54" s="140"/>
      <c r="E54" s="140" t="s">
        <v>68</v>
      </c>
      <c r="F54" s="140"/>
      <c r="G54" s="194"/>
      <c r="H54" s="31"/>
      <c r="I54" s="154" t="s">
        <v>83</v>
      </c>
      <c r="J54" s="154"/>
      <c r="K54" s="154"/>
      <c r="L54" s="154"/>
      <c r="M54" s="154"/>
      <c r="N54" s="23"/>
    </row>
    <row r="55" spans="1:14" x14ac:dyDescent="0.35">
      <c r="A55" s="188">
        <v>23502.94</v>
      </c>
      <c r="B55" s="189"/>
      <c r="C55" s="189">
        <v>17002.12</v>
      </c>
      <c r="D55" s="189"/>
      <c r="E55" s="190" t="s">
        <v>215</v>
      </c>
      <c r="F55" s="190"/>
      <c r="G55" s="191"/>
      <c r="H55" s="195" t="s">
        <v>128</v>
      </c>
      <c r="I55" s="196"/>
      <c r="J55" s="196"/>
      <c r="K55" s="196"/>
      <c r="L55" s="196"/>
      <c r="M55" s="64" t="s">
        <v>31</v>
      </c>
      <c r="N55" s="80" t="s">
        <v>45</v>
      </c>
    </row>
    <row r="56" spans="1:14" x14ac:dyDescent="0.35">
      <c r="A56" s="188">
        <v>17762.04</v>
      </c>
      <c r="B56" s="189"/>
      <c r="C56" s="189">
        <v>11402.32</v>
      </c>
      <c r="D56" s="189"/>
      <c r="E56" s="190" t="s">
        <v>216</v>
      </c>
      <c r="F56" s="190"/>
      <c r="G56" s="191"/>
      <c r="H56" s="136" t="s">
        <v>84</v>
      </c>
      <c r="I56" s="139"/>
      <c r="J56" s="139"/>
      <c r="K56" s="139"/>
      <c r="L56" s="139"/>
      <c r="M56" s="66">
        <f>N56*N4</f>
        <v>5326.0969999999998</v>
      </c>
      <c r="N56" s="83">
        <v>7000</v>
      </c>
    </row>
    <row r="57" spans="1:14" x14ac:dyDescent="0.35">
      <c r="A57" s="188">
        <v>12259.8</v>
      </c>
      <c r="B57" s="189"/>
      <c r="C57" s="189">
        <v>8506.7999999999993</v>
      </c>
      <c r="D57" s="189"/>
      <c r="E57" s="190" t="s">
        <v>217</v>
      </c>
      <c r="F57" s="190"/>
      <c r="G57" s="191"/>
      <c r="H57" s="136" t="s">
        <v>153</v>
      </c>
      <c r="I57" s="139"/>
      <c r="J57" s="139"/>
      <c r="K57" s="139"/>
      <c r="L57" s="139"/>
      <c r="M57" s="75">
        <f>N57*N4</f>
        <v>4565.2259999999997</v>
      </c>
      <c r="N57" s="83">
        <v>6000</v>
      </c>
    </row>
    <row r="58" spans="1:14" x14ac:dyDescent="0.35">
      <c r="A58" s="188">
        <v>7926.98</v>
      </c>
      <c r="B58" s="189"/>
      <c r="C58" s="189">
        <v>5500.35</v>
      </c>
      <c r="D58" s="189"/>
      <c r="E58" s="190" t="s">
        <v>221</v>
      </c>
      <c r="F58" s="190"/>
      <c r="G58" s="191"/>
      <c r="H58" s="136" t="s">
        <v>85</v>
      </c>
      <c r="I58" s="139"/>
      <c r="J58" s="139"/>
      <c r="K58" s="139"/>
      <c r="L58" s="139"/>
      <c r="M58" s="66">
        <f>N58*N4</f>
        <v>3423.9195</v>
      </c>
      <c r="N58" s="83">
        <v>4500</v>
      </c>
    </row>
    <row r="59" spans="1:14" x14ac:dyDescent="0.35">
      <c r="A59" s="188">
        <v>5879.7</v>
      </c>
      <c r="B59" s="189"/>
      <c r="C59" s="189">
        <v>4253.3999999999996</v>
      </c>
      <c r="D59" s="189"/>
      <c r="E59" s="190" t="s">
        <v>222</v>
      </c>
      <c r="F59" s="190"/>
      <c r="G59" s="191"/>
      <c r="H59" s="136" t="s">
        <v>154</v>
      </c>
      <c r="I59" s="139"/>
      <c r="J59" s="139"/>
      <c r="K59" s="139"/>
      <c r="L59" s="139"/>
      <c r="M59" s="75">
        <f>N59*N4</f>
        <v>1521.742</v>
      </c>
      <c r="N59" s="83">
        <v>2000</v>
      </c>
    </row>
    <row r="60" spans="1:14" ht="15" thickBot="1" x14ac:dyDescent="0.4">
      <c r="A60" s="197"/>
      <c r="B60" s="198"/>
      <c r="C60" s="198"/>
      <c r="D60" s="198"/>
      <c r="E60" s="199"/>
      <c r="F60" s="199"/>
      <c r="G60" s="200"/>
      <c r="H60" s="136" t="s">
        <v>86</v>
      </c>
      <c r="I60" s="139"/>
      <c r="J60" s="139"/>
      <c r="K60" s="139"/>
      <c r="L60" s="139"/>
      <c r="M60" s="75">
        <f>N60*N4</f>
        <v>1521.742</v>
      </c>
      <c r="N60" s="83">
        <v>2000</v>
      </c>
    </row>
    <row r="61" spans="1:14" ht="15.5" thickTop="1" thickBot="1" x14ac:dyDescent="0.4">
      <c r="A61" s="205" t="s">
        <v>158</v>
      </c>
      <c r="B61" s="206"/>
      <c r="C61" s="207" t="s">
        <v>218</v>
      </c>
      <c r="D61" s="208"/>
      <c r="E61" s="201" t="s">
        <v>16</v>
      </c>
      <c r="F61" s="202"/>
      <c r="G61" s="203"/>
      <c r="H61" s="164" t="s">
        <v>155</v>
      </c>
      <c r="I61" s="204"/>
      <c r="J61" s="204"/>
      <c r="K61" s="204"/>
      <c r="L61" s="204"/>
      <c r="M61" s="76">
        <f>N61*N4</f>
        <v>1521.742</v>
      </c>
      <c r="N61" s="85">
        <v>2000</v>
      </c>
    </row>
    <row r="62" spans="1:14" ht="15" thickTop="1" x14ac:dyDescent="0.35">
      <c r="A62" s="205" t="s">
        <v>161</v>
      </c>
      <c r="B62" s="206"/>
      <c r="C62" s="214" t="s">
        <v>220</v>
      </c>
      <c r="D62" s="214"/>
      <c r="E62" s="217" t="s">
        <v>69</v>
      </c>
      <c r="F62" s="218"/>
      <c r="G62" s="218"/>
      <c r="H62" s="31"/>
      <c r="I62" s="154" t="s">
        <v>125</v>
      </c>
      <c r="J62" s="154"/>
      <c r="K62" s="154"/>
      <c r="L62" s="154"/>
      <c r="M62" s="154"/>
      <c r="N62" s="23"/>
    </row>
    <row r="63" spans="1:14" ht="15" thickBot="1" x14ac:dyDescent="0.4">
      <c r="A63" s="205" t="s">
        <v>159</v>
      </c>
      <c r="B63" s="206"/>
      <c r="C63" s="214" t="s">
        <v>219</v>
      </c>
      <c r="D63" s="219"/>
      <c r="E63" s="142" t="s">
        <v>178</v>
      </c>
      <c r="F63" s="142"/>
      <c r="G63" s="142"/>
      <c r="H63" s="212" t="s">
        <v>165</v>
      </c>
      <c r="I63" s="213"/>
      <c r="J63" s="213"/>
      <c r="K63" s="213"/>
      <c r="L63" s="213"/>
      <c r="M63" s="213"/>
      <c r="N63" s="220"/>
    </row>
    <row r="64" spans="1:14" x14ac:dyDescent="0.35">
      <c r="A64" s="205" t="s">
        <v>162</v>
      </c>
      <c r="B64" s="206"/>
      <c r="C64" s="214"/>
      <c r="D64" s="214"/>
      <c r="E64" s="209" t="s">
        <v>70</v>
      </c>
      <c r="F64" s="210"/>
      <c r="G64" s="211"/>
      <c r="H64" s="196" t="s">
        <v>128</v>
      </c>
      <c r="I64" s="196"/>
      <c r="J64" s="196"/>
      <c r="K64" s="196"/>
      <c r="L64" s="196"/>
      <c r="M64" s="64" t="s">
        <v>31</v>
      </c>
      <c r="N64" s="80" t="s">
        <v>45</v>
      </c>
    </row>
    <row r="65" spans="1:14" x14ac:dyDescent="0.35">
      <c r="A65" s="212" t="s">
        <v>163</v>
      </c>
      <c r="B65" s="213"/>
      <c r="C65" s="214">
        <f>9500*N4*2</f>
        <v>14456.548999999999</v>
      </c>
      <c r="D65" s="214"/>
      <c r="E65" s="215" t="s">
        <v>177</v>
      </c>
      <c r="F65" s="214"/>
      <c r="G65" s="216"/>
      <c r="H65" s="137" t="s">
        <v>148</v>
      </c>
      <c r="I65" s="139"/>
      <c r="J65" s="139"/>
      <c r="K65" s="139"/>
      <c r="L65" s="139"/>
      <c r="M65" s="67">
        <f>N65*N4</f>
        <v>12934.806999999999</v>
      </c>
      <c r="N65" s="83">
        <v>17000</v>
      </c>
    </row>
    <row r="66" spans="1:14" ht="15" thickBot="1" x14ac:dyDescent="0.4">
      <c r="A66" s="231" t="s">
        <v>164</v>
      </c>
      <c r="B66" s="232"/>
      <c r="C66" s="214">
        <f>9500*N4</f>
        <v>7228.2744999999995</v>
      </c>
      <c r="D66" s="214"/>
      <c r="E66" s="221" t="s">
        <v>101</v>
      </c>
      <c r="F66" s="222"/>
      <c r="G66" s="223"/>
      <c r="H66" s="213" t="s">
        <v>147</v>
      </c>
      <c r="I66" s="224"/>
      <c r="J66" s="224"/>
      <c r="K66" s="224"/>
      <c r="L66" s="224"/>
      <c r="M66" s="67">
        <f>N66*N4</f>
        <v>11413.064999999999</v>
      </c>
      <c r="N66" s="83">
        <v>15000</v>
      </c>
    </row>
    <row r="67" spans="1:14" ht="15" thickTop="1" x14ac:dyDescent="0.35">
      <c r="A67" s="225" t="s">
        <v>72</v>
      </c>
      <c r="B67" s="226"/>
      <c r="C67" s="154" t="s">
        <v>71</v>
      </c>
      <c r="D67" s="154"/>
      <c r="E67" s="227"/>
      <c r="F67" s="227"/>
      <c r="G67" s="228"/>
      <c r="H67" s="213" t="s">
        <v>152</v>
      </c>
      <c r="I67" s="224"/>
      <c r="J67" s="224"/>
      <c r="K67" s="224"/>
      <c r="L67" s="224"/>
      <c r="M67" s="67">
        <f>N67*N4</f>
        <v>8750.0164999999997</v>
      </c>
      <c r="N67" s="83">
        <v>11500</v>
      </c>
    </row>
    <row r="68" spans="1:14" x14ac:dyDescent="0.35">
      <c r="A68" s="229" t="s">
        <v>73</v>
      </c>
      <c r="B68" s="230"/>
      <c r="C68" s="140" t="s">
        <v>74</v>
      </c>
      <c r="D68" s="140"/>
      <c r="E68" s="140" t="s">
        <v>203</v>
      </c>
      <c r="F68" s="140"/>
      <c r="G68" s="194"/>
      <c r="H68" s="213" t="s">
        <v>149</v>
      </c>
      <c r="I68" s="224"/>
      <c r="J68" s="224"/>
      <c r="K68" s="224"/>
      <c r="L68" s="224"/>
      <c r="M68" s="67">
        <f>N68*N4</f>
        <v>6086.9679999999998</v>
      </c>
      <c r="N68" s="83">
        <v>8000</v>
      </c>
    </row>
    <row r="69" spans="1:14" x14ac:dyDescent="0.35">
      <c r="A69" s="132" t="s">
        <v>207</v>
      </c>
      <c r="B69" s="133"/>
      <c r="C69" s="133" t="s">
        <v>75</v>
      </c>
      <c r="D69" s="133"/>
      <c r="E69" s="134">
        <v>20002.5</v>
      </c>
      <c r="F69" s="134"/>
      <c r="G69" s="135"/>
      <c r="H69" s="213" t="s">
        <v>150</v>
      </c>
      <c r="I69" s="224"/>
      <c r="J69" s="224"/>
      <c r="K69" s="224"/>
      <c r="L69" s="224"/>
      <c r="M69" s="67">
        <f>N69*N4</f>
        <v>6086.9679999999998</v>
      </c>
      <c r="N69" s="83">
        <v>8000</v>
      </c>
    </row>
    <row r="70" spans="1:14" ht="15" thickBot="1" x14ac:dyDescent="0.4">
      <c r="A70" s="132" t="s">
        <v>208</v>
      </c>
      <c r="B70" s="133"/>
      <c r="C70" s="133" t="s">
        <v>75</v>
      </c>
      <c r="D70" s="133"/>
      <c r="E70" s="134">
        <v>150018.9</v>
      </c>
      <c r="F70" s="134"/>
      <c r="G70" s="135"/>
      <c r="H70" s="164" t="s">
        <v>151</v>
      </c>
      <c r="I70" s="204"/>
      <c r="J70" s="204"/>
      <c r="K70" s="204"/>
      <c r="L70" s="204"/>
      <c r="M70" s="68">
        <f>N70*N4</f>
        <v>6086.9679999999998</v>
      </c>
      <c r="N70" s="85">
        <v>8000</v>
      </c>
    </row>
    <row r="71" spans="1:14" ht="15" thickTop="1" x14ac:dyDescent="0.35">
      <c r="A71" s="132"/>
      <c r="B71" s="133"/>
      <c r="C71" s="140" t="s">
        <v>74</v>
      </c>
      <c r="D71" s="140"/>
      <c r="E71" s="140" t="s">
        <v>204</v>
      </c>
      <c r="F71" s="140"/>
      <c r="G71" s="194"/>
      <c r="H71" s="31"/>
      <c r="I71" s="154" t="s">
        <v>78</v>
      </c>
      <c r="J71" s="154"/>
      <c r="K71" s="154"/>
      <c r="L71" s="154"/>
      <c r="M71" s="154"/>
      <c r="N71" s="23"/>
    </row>
    <row r="72" spans="1:14" x14ac:dyDescent="0.35">
      <c r="A72" s="132" t="s">
        <v>209</v>
      </c>
      <c r="B72" s="133"/>
      <c r="C72" s="133" t="s">
        <v>75</v>
      </c>
      <c r="D72" s="133"/>
      <c r="E72" s="134">
        <v>13414.5</v>
      </c>
      <c r="F72" s="134"/>
      <c r="G72" s="135"/>
      <c r="H72" s="233"/>
      <c r="I72" s="162"/>
      <c r="J72" s="162"/>
      <c r="K72" s="162"/>
      <c r="L72" s="162"/>
      <c r="M72" s="162"/>
      <c r="N72" s="170"/>
    </row>
    <row r="73" spans="1:14" x14ac:dyDescent="0.35">
      <c r="A73" s="132" t="s">
        <v>210</v>
      </c>
      <c r="B73" s="133"/>
      <c r="C73" s="133" t="s">
        <v>75</v>
      </c>
      <c r="D73" s="133"/>
      <c r="E73" s="134">
        <v>100608.9</v>
      </c>
      <c r="F73" s="134"/>
      <c r="G73" s="135"/>
      <c r="H73" s="195" t="s">
        <v>128</v>
      </c>
      <c r="I73" s="196"/>
      <c r="J73" s="196"/>
      <c r="K73" s="196"/>
      <c r="L73" s="196"/>
      <c r="M73" s="79" t="s">
        <v>31</v>
      </c>
      <c r="N73" s="80" t="s">
        <v>77</v>
      </c>
    </row>
    <row r="74" spans="1:14" x14ac:dyDescent="0.35">
      <c r="A74" s="132"/>
      <c r="B74" s="133"/>
      <c r="C74" s="140" t="s">
        <v>74</v>
      </c>
      <c r="D74" s="140"/>
      <c r="E74" s="140" t="s">
        <v>205</v>
      </c>
      <c r="F74" s="140"/>
      <c r="G74" s="194"/>
      <c r="H74" s="136" t="s">
        <v>80</v>
      </c>
      <c r="I74" s="139"/>
      <c r="J74" s="139"/>
      <c r="K74" s="139"/>
      <c r="L74" s="139"/>
      <c r="M74" s="86">
        <f>N15*100/100</f>
        <v>7228.27</v>
      </c>
      <c r="N74" s="83">
        <v>100</v>
      </c>
    </row>
    <row r="75" spans="1:14" x14ac:dyDescent="0.35">
      <c r="A75" s="132" t="s">
        <v>211</v>
      </c>
      <c r="B75" s="133"/>
      <c r="C75" s="133" t="s">
        <v>75</v>
      </c>
      <c r="D75" s="133"/>
      <c r="E75" s="134">
        <v>10008</v>
      </c>
      <c r="F75" s="134"/>
      <c r="G75" s="135"/>
      <c r="H75" s="136" t="s">
        <v>79</v>
      </c>
      <c r="I75" s="139"/>
      <c r="J75" s="139"/>
      <c r="K75" s="139"/>
      <c r="L75" s="139"/>
      <c r="M75" s="86">
        <f>N15*100/100</f>
        <v>7228.27</v>
      </c>
      <c r="N75" s="83">
        <v>100</v>
      </c>
    </row>
    <row r="76" spans="1:14" x14ac:dyDescent="0.35">
      <c r="A76" s="132" t="s">
        <v>212</v>
      </c>
      <c r="B76" s="133"/>
      <c r="C76" s="133" t="s">
        <v>75</v>
      </c>
      <c r="D76" s="133"/>
      <c r="E76" s="134">
        <v>75060</v>
      </c>
      <c r="F76" s="134"/>
      <c r="G76" s="135"/>
      <c r="H76" s="136" t="s">
        <v>156</v>
      </c>
      <c r="I76" s="139"/>
      <c r="J76" s="139"/>
      <c r="K76" s="139"/>
      <c r="L76" s="139"/>
      <c r="M76" s="86">
        <f>N15*100/100</f>
        <v>7228.27</v>
      </c>
      <c r="N76" s="83">
        <v>100</v>
      </c>
    </row>
    <row r="77" spans="1:14" x14ac:dyDescent="0.35">
      <c r="A77" s="132"/>
      <c r="B77" s="133"/>
      <c r="C77" s="140" t="s">
        <v>74</v>
      </c>
      <c r="D77" s="140"/>
      <c r="E77" s="140" t="s">
        <v>206</v>
      </c>
      <c r="F77" s="140"/>
      <c r="G77" s="194"/>
      <c r="H77" s="136" t="s">
        <v>81</v>
      </c>
      <c r="I77" s="139"/>
      <c r="J77" s="139"/>
      <c r="K77" s="139"/>
      <c r="L77" s="139"/>
      <c r="M77" s="86">
        <f>N15*115/100</f>
        <v>8312.5105000000003</v>
      </c>
      <c r="N77" s="83">
        <v>115</v>
      </c>
    </row>
    <row r="78" spans="1:14" x14ac:dyDescent="0.35">
      <c r="A78" s="132" t="s">
        <v>213</v>
      </c>
      <c r="B78" s="133"/>
      <c r="C78" s="133" t="s">
        <v>75</v>
      </c>
      <c r="D78" s="133"/>
      <c r="E78" s="134">
        <v>6471</v>
      </c>
      <c r="F78" s="134"/>
      <c r="G78" s="135"/>
      <c r="H78" s="136" t="s">
        <v>157</v>
      </c>
      <c r="I78" s="139"/>
      <c r="J78" s="139"/>
      <c r="K78" s="139"/>
      <c r="L78" s="139"/>
      <c r="M78" s="86">
        <f>N15*115/100</f>
        <v>8312.5105000000003</v>
      </c>
      <c r="N78" s="83">
        <v>115</v>
      </c>
    </row>
    <row r="79" spans="1:14" ht="15" thickBot="1" x14ac:dyDescent="0.4">
      <c r="A79" s="132" t="s">
        <v>214</v>
      </c>
      <c r="B79" s="133"/>
      <c r="C79" s="144" t="s">
        <v>75</v>
      </c>
      <c r="D79" s="144"/>
      <c r="E79" s="134">
        <v>48532.5</v>
      </c>
      <c r="F79" s="134"/>
      <c r="G79" s="135"/>
      <c r="H79" s="163" t="s">
        <v>82</v>
      </c>
      <c r="I79" s="204"/>
      <c r="J79" s="204"/>
      <c r="K79" s="204"/>
      <c r="L79" s="204"/>
      <c r="M79" s="77">
        <f>N15*115/100</f>
        <v>8312.5105000000003</v>
      </c>
      <c r="N79" s="85">
        <v>115</v>
      </c>
    </row>
    <row r="80" spans="1:14" ht="15" thickTop="1" x14ac:dyDescent="0.35">
      <c r="A80" s="8"/>
      <c r="B80" s="154" t="s">
        <v>76</v>
      </c>
      <c r="C80" s="154"/>
      <c r="D80" s="154"/>
      <c r="E80" s="154"/>
      <c r="F80" s="154"/>
      <c r="G80" s="9"/>
      <c r="H80" s="234" t="s">
        <v>187</v>
      </c>
      <c r="I80" s="235"/>
      <c r="J80" s="254" t="s">
        <v>225</v>
      </c>
      <c r="K80" s="255"/>
      <c r="L80" s="255"/>
      <c r="M80" s="255"/>
      <c r="N80" s="256"/>
    </row>
    <row r="81" spans="1:16" x14ac:dyDescent="0.35">
      <c r="A81" s="249" t="s">
        <v>119</v>
      </c>
      <c r="B81" s="250"/>
      <c r="C81" s="250"/>
      <c r="D81" s="250"/>
      <c r="E81" s="250"/>
      <c r="F81" s="250"/>
      <c r="G81" s="251"/>
      <c r="H81" s="252" t="s">
        <v>110</v>
      </c>
      <c r="I81" s="253"/>
      <c r="J81" s="111" t="s">
        <v>227</v>
      </c>
      <c r="K81" s="112"/>
      <c r="L81" s="112"/>
      <c r="M81" s="112"/>
      <c r="N81" s="95">
        <v>0.15</v>
      </c>
      <c r="P81" s="7"/>
    </row>
    <row r="82" spans="1:16" x14ac:dyDescent="0.35">
      <c r="A82" s="249" t="s">
        <v>120</v>
      </c>
      <c r="B82" s="250"/>
      <c r="C82" s="250"/>
      <c r="D82" s="250"/>
      <c r="E82" s="250"/>
      <c r="F82" s="250"/>
      <c r="G82" s="251"/>
      <c r="H82" s="107" t="s">
        <v>111</v>
      </c>
      <c r="I82" s="108">
        <v>2076108</v>
      </c>
      <c r="J82" s="111" t="s">
        <v>228</v>
      </c>
      <c r="K82" s="112"/>
      <c r="L82" s="112"/>
      <c r="M82" s="112"/>
      <c r="N82" s="95">
        <v>0.2</v>
      </c>
    </row>
    <row r="83" spans="1:16" ht="15" thickBot="1" x14ac:dyDescent="0.4">
      <c r="A83" s="236" t="s">
        <v>121</v>
      </c>
      <c r="B83" s="237"/>
      <c r="C83" s="237"/>
      <c r="D83" s="237"/>
      <c r="E83" s="237"/>
      <c r="F83" s="237"/>
      <c r="G83" s="238"/>
      <c r="H83" s="107" t="s">
        <v>112</v>
      </c>
      <c r="I83" s="108">
        <v>622756</v>
      </c>
      <c r="J83" s="111" t="s">
        <v>229</v>
      </c>
      <c r="K83" s="112"/>
      <c r="L83" s="112"/>
      <c r="M83" s="112"/>
      <c r="N83" s="95">
        <v>0.27</v>
      </c>
    </row>
    <row r="84" spans="1:16" ht="15" thickTop="1" x14ac:dyDescent="0.35">
      <c r="A84" s="239" t="s">
        <v>160</v>
      </c>
      <c r="B84" s="240"/>
      <c r="C84" s="240"/>
      <c r="D84" s="240"/>
      <c r="E84" s="240"/>
      <c r="F84" s="240"/>
      <c r="G84" s="241"/>
      <c r="H84" s="107" t="s">
        <v>186</v>
      </c>
      <c r="I84" s="108">
        <v>45000</v>
      </c>
      <c r="J84" s="242" t="s">
        <v>230</v>
      </c>
      <c r="K84" s="243"/>
      <c r="L84" s="243"/>
      <c r="M84" s="243"/>
      <c r="N84" s="95">
        <v>0.35</v>
      </c>
    </row>
    <row r="85" spans="1:16" ht="15" thickBot="1" x14ac:dyDescent="0.4">
      <c r="A85" s="244" t="s">
        <v>179</v>
      </c>
      <c r="B85" s="245"/>
      <c r="C85" s="245"/>
      <c r="D85" s="245"/>
      <c r="E85" s="245"/>
      <c r="F85" s="245"/>
      <c r="G85" s="246"/>
      <c r="H85" s="107" t="s">
        <v>113</v>
      </c>
      <c r="I85" s="108">
        <v>418648353</v>
      </c>
      <c r="J85" s="247" t="s">
        <v>231</v>
      </c>
      <c r="K85" s="248"/>
      <c r="L85" s="248"/>
      <c r="M85" s="248"/>
      <c r="N85" s="96">
        <v>0.4</v>
      </c>
    </row>
    <row r="86" spans="1:16" ht="15" thickTop="1" x14ac:dyDescent="0.35">
      <c r="A86" s="261" t="s">
        <v>185</v>
      </c>
      <c r="B86" s="262"/>
      <c r="C86" s="262"/>
      <c r="D86" s="262"/>
      <c r="E86" s="262"/>
      <c r="F86" s="262"/>
      <c r="G86" s="263"/>
      <c r="H86" s="107" t="s">
        <v>114</v>
      </c>
      <c r="I86" s="108">
        <v>95508971</v>
      </c>
      <c r="J86" s="254" t="s">
        <v>226</v>
      </c>
      <c r="K86" s="255"/>
      <c r="L86" s="255"/>
      <c r="M86" s="255"/>
      <c r="N86" s="256"/>
    </row>
    <row r="87" spans="1:16" x14ac:dyDescent="0.35">
      <c r="A87" s="264" t="s">
        <v>180</v>
      </c>
      <c r="B87" s="265"/>
      <c r="C87" s="265"/>
      <c r="D87" s="265"/>
      <c r="E87" s="45">
        <v>465</v>
      </c>
      <c r="F87" s="45">
        <v>310</v>
      </c>
      <c r="G87" s="46">
        <v>155</v>
      </c>
      <c r="H87" s="107" t="s">
        <v>115</v>
      </c>
      <c r="I87" s="108">
        <v>2762692</v>
      </c>
      <c r="J87" s="111" t="s">
        <v>232</v>
      </c>
      <c r="K87" s="112"/>
      <c r="L87" s="112"/>
      <c r="M87" s="112"/>
      <c r="N87" s="95">
        <v>0.15</v>
      </c>
    </row>
    <row r="88" spans="1:16" x14ac:dyDescent="0.35">
      <c r="A88" s="257" t="s">
        <v>181</v>
      </c>
      <c r="B88" s="258"/>
      <c r="C88" s="258"/>
      <c r="D88" s="258"/>
      <c r="E88" s="45">
        <v>435</v>
      </c>
      <c r="F88" s="45">
        <v>290</v>
      </c>
      <c r="G88" s="46">
        <v>145</v>
      </c>
      <c r="H88" s="107" t="s">
        <v>118</v>
      </c>
      <c r="I88" s="108">
        <v>4152385</v>
      </c>
      <c r="J88" s="111" t="s">
        <v>233</v>
      </c>
      <c r="K88" s="112"/>
      <c r="L88" s="112"/>
      <c r="M88" s="112"/>
      <c r="N88" s="95">
        <v>0.2</v>
      </c>
    </row>
    <row r="89" spans="1:16" x14ac:dyDescent="0.35">
      <c r="A89" s="257" t="s">
        <v>182</v>
      </c>
      <c r="B89" s="258"/>
      <c r="C89" s="258"/>
      <c r="D89" s="258"/>
      <c r="E89" s="45">
        <v>420</v>
      </c>
      <c r="F89" s="45">
        <v>280</v>
      </c>
      <c r="G89" s="46">
        <v>140</v>
      </c>
      <c r="H89" s="107" t="s">
        <v>117</v>
      </c>
      <c r="I89" s="108">
        <v>6573254</v>
      </c>
      <c r="J89" s="111" t="s">
        <v>234</v>
      </c>
      <c r="K89" s="112"/>
      <c r="L89" s="112"/>
      <c r="M89" s="112"/>
      <c r="N89" s="95">
        <v>0.27</v>
      </c>
    </row>
    <row r="90" spans="1:16" x14ac:dyDescent="0.35">
      <c r="A90" s="257" t="s">
        <v>183</v>
      </c>
      <c r="B90" s="258"/>
      <c r="C90" s="258"/>
      <c r="D90" s="258"/>
      <c r="E90" s="45">
        <v>405</v>
      </c>
      <c r="F90" s="45">
        <v>270</v>
      </c>
      <c r="G90" s="46">
        <v>135</v>
      </c>
      <c r="H90" s="107" t="s">
        <v>116</v>
      </c>
      <c r="I90" s="108">
        <v>2304515</v>
      </c>
      <c r="J90" s="242" t="s">
        <v>235</v>
      </c>
      <c r="K90" s="243"/>
      <c r="L90" s="243"/>
      <c r="M90" s="243"/>
      <c r="N90" s="95">
        <v>0.35</v>
      </c>
    </row>
    <row r="91" spans="1:16" ht="15" thickBot="1" x14ac:dyDescent="0.4">
      <c r="A91" s="259" t="s">
        <v>184</v>
      </c>
      <c r="B91" s="260"/>
      <c r="C91" s="260"/>
      <c r="D91" s="260"/>
      <c r="E91" s="47">
        <v>400</v>
      </c>
      <c r="F91" s="47">
        <v>266.66000000000003</v>
      </c>
      <c r="G91" s="48">
        <v>133.33000000000001</v>
      </c>
      <c r="H91" s="59"/>
      <c r="I91" s="60"/>
      <c r="J91" s="247" t="s">
        <v>236</v>
      </c>
      <c r="K91" s="248"/>
      <c r="L91" s="248"/>
      <c r="M91" s="248"/>
      <c r="N91" s="96">
        <v>0.4</v>
      </c>
    </row>
    <row r="92" spans="1:16" ht="15.5" thickTop="1" thickBot="1" x14ac:dyDescent="0.4">
      <c r="A92" s="279" t="s">
        <v>102</v>
      </c>
      <c r="B92" s="280"/>
      <c r="C92" s="281"/>
      <c r="D92" s="2" t="s">
        <v>103</v>
      </c>
      <c r="E92" s="2" t="s">
        <v>104</v>
      </c>
      <c r="F92" s="2" t="s">
        <v>105</v>
      </c>
      <c r="G92" s="3" t="s">
        <v>106</v>
      </c>
      <c r="H92" s="120"/>
      <c r="I92" s="121"/>
      <c r="J92" s="288" t="s">
        <v>240</v>
      </c>
      <c r="K92" s="289"/>
      <c r="L92" s="290"/>
      <c r="M92" s="289" t="s">
        <v>252</v>
      </c>
      <c r="N92" s="299"/>
    </row>
    <row r="93" spans="1:16" x14ac:dyDescent="0.35">
      <c r="A93" s="282" t="s">
        <v>107</v>
      </c>
      <c r="B93" s="283"/>
      <c r="C93" s="284"/>
      <c r="D93" s="51">
        <v>1200</v>
      </c>
      <c r="E93" s="52">
        <v>900</v>
      </c>
      <c r="F93" s="52">
        <v>600</v>
      </c>
      <c r="G93" s="53">
        <v>300</v>
      </c>
      <c r="H93" s="122"/>
      <c r="I93" s="123"/>
      <c r="J93" s="291" t="s">
        <v>249</v>
      </c>
      <c r="K93" s="292"/>
      <c r="L93" s="293"/>
      <c r="M93" s="300" t="s">
        <v>244</v>
      </c>
      <c r="N93" s="301"/>
    </row>
    <row r="94" spans="1:16" ht="15" thickBot="1" x14ac:dyDescent="0.4">
      <c r="A94" s="285" t="s">
        <v>108</v>
      </c>
      <c r="B94" s="286"/>
      <c r="C94" s="287"/>
      <c r="D94" s="54">
        <f>D93*N4</f>
        <v>913.04519999999991</v>
      </c>
      <c r="E94" s="55">
        <f>E93*N4</f>
        <v>684.78390000000002</v>
      </c>
      <c r="F94" s="55">
        <f>F93*N4</f>
        <v>456.52259999999995</v>
      </c>
      <c r="G94" s="56">
        <f>G93*N4</f>
        <v>228.26129999999998</v>
      </c>
      <c r="H94" s="309" t="s">
        <v>248</v>
      </c>
      <c r="I94" s="310"/>
      <c r="J94" s="294" t="s">
        <v>241</v>
      </c>
      <c r="K94" s="295"/>
      <c r="L94" s="296"/>
      <c r="M94" s="300" t="s">
        <v>243</v>
      </c>
      <c r="N94" s="302"/>
    </row>
    <row r="95" spans="1:16" x14ac:dyDescent="0.35">
      <c r="A95" s="282" t="s">
        <v>109</v>
      </c>
      <c r="B95" s="283"/>
      <c r="C95" s="284"/>
      <c r="D95" s="51">
        <v>750</v>
      </c>
      <c r="E95" s="57">
        <v>750</v>
      </c>
      <c r="F95" s="57">
        <v>500</v>
      </c>
      <c r="G95" s="53">
        <v>250</v>
      </c>
      <c r="H95" s="305" t="s">
        <v>246</v>
      </c>
      <c r="I95" s="306"/>
      <c r="J95" s="291" t="s">
        <v>251</v>
      </c>
      <c r="K95" s="297"/>
      <c r="L95" s="298"/>
      <c r="M95" s="300" t="s">
        <v>242</v>
      </c>
      <c r="N95" s="301"/>
    </row>
    <row r="96" spans="1:16" ht="15" thickBot="1" x14ac:dyDescent="0.4">
      <c r="A96" s="266"/>
      <c r="B96" s="267"/>
      <c r="C96" s="268"/>
      <c r="D96" s="58">
        <f>D95*N4</f>
        <v>570.65324999999996</v>
      </c>
      <c r="E96" s="49">
        <f>E95*N4</f>
        <v>570.65324999999996</v>
      </c>
      <c r="F96" s="49">
        <f>F95*N4</f>
        <v>380.43549999999999</v>
      </c>
      <c r="G96" s="50">
        <f>G95*N4</f>
        <v>190.21775</v>
      </c>
      <c r="H96" s="307" t="s">
        <v>247</v>
      </c>
      <c r="I96" s="308"/>
      <c r="J96" s="311" t="s">
        <v>250</v>
      </c>
      <c r="K96" s="312"/>
      <c r="L96" s="313"/>
      <c r="M96" s="303" t="s">
        <v>245</v>
      </c>
      <c r="N96" s="304"/>
    </row>
    <row r="97" spans="1:14" ht="15.5" thickTop="1" thickBot="1" x14ac:dyDescent="0.4">
      <c r="A97" s="269" t="s">
        <v>196</v>
      </c>
      <c r="B97" s="270"/>
      <c r="C97" s="270"/>
      <c r="D97" s="270"/>
      <c r="E97" s="270"/>
      <c r="F97" s="270"/>
      <c r="G97" s="270"/>
      <c r="H97" s="270"/>
      <c r="I97" s="270"/>
      <c r="J97" s="270"/>
      <c r="K97" s="270"/>
      <c r="L97" s="270"/>
      <c r="M97" s="270"/>
      <c r="N97" s="271"/>
    </row>
    <row r="98" spans="1:14" ht="15" thickTop="1" x14ac:dyDescent="0.35">
      <c r="A98" s="272" t="s">
        <v>202</v>
      </c>
      <c r="B98" s="273"/>
      <c r="C98" s="273"/>
      <c r="D98" s="273"/>
      <c r="E98" s="273"/>
      <c r="F98" s="274"/>
      <c r="G98" s="275"/>
      <c r="H98" s="276"/>
      <c r="I98" s="276"/>
      <c r="J98" s="276"/>
      <c r="K98" s="276"/>
      <c r="L98" s="277"/>
      <c r="M98" s="275"/>
      <c r="N98" s="278"/>
    </row>
    <row r="99" spans="1:14" x14ac:dyDescent="0.35">
      <c r="A99" s="314" t="s">
        <v>170</v>
      </c>
      <c r="B99" s="315"/>
      <c r="C99" s="315"/>
      <c r="D99" s="316"/>
      <c r="E99" s="330"/>
      <c r="F99" s="331"/>
      <c r="G99" s="319" t="s">
        <v>171</v>
      </c>
      <c r="H99" s="320"/>
      <c r="I99" s="320"/>
      <c r="J99" s="321"/>
      <c r="K99" s="317"/>
      <c r="L99" s="318"/>
      <c r="M99" s="117" t="s">
        <v>198</v>
      </c>
      <c r="N99" s="97"/>
    </row>
    <row r="100" spans="1:14" x14ac:dyDescent="0.35">
      <c r="A100" s="314"/>
      <c r="B100" s="315"/>
      <c r="C100" s="315"/>
      <c r="D100" s="316"/>
      <c r="E100" s="317"/>
      <c r="F100" s="318"/>
      <c r="G100" s="319" t="s">
        <v>237</v>
      </c>
      <c r="H100" s="320"/>
      <c r="I100" s="320"/>
      <c r="J100" s="321"/>
      <c r="K100" s="317"/>
      <c r="L100" s="318"/>
      <c r="M100" s="117" t="s">
        <v>197</v>
      </c>
      <c r="N100" s="116" t="s">
        <v>201</v>
      </c>
    </row>
    <row r="101" spans="1:14" x14ac:dyDescent="0.35">
      <c r="A101" s="314"/>
      <c r="B101" s="315"/>
      <c r="C101" s="315"/>
      <c r="D101" s="316"/>
      <c r="E101" s="317"/>
      <c r="F101" s="318"/>
      <c r="G101" s="319"/>
      <c r="H101" s="320"/>
      <c r="I101" s="320"/>
      <c r="J101" s="321"/>
      <c r="K101" s="317"/>
      <c r="L101" s="318"/>
      <c r="M101" s="118" t="s">
        <v>199</v>
      </c>
      <c r="N101" s="97"/>
    </row>
    <row r="102" spans="1:14" x14ac:dyDescent="0.35">
      <c r="A102" s="322" t="s">
        <v>188</v>
      </c>
      <c r="B102" s="323"/>
      <c r="C102" s="323"/>
      <c r="D102" s="324"/>
      <c r="E102" s="325" t="s">
        <v>238</v>
      </c>
      <c r="F102" s="326"/>
      <c r="G102" s="327"/>
      <c r="H102" s="328"/>
      <c r="I102" s="328"/>
      <c r="J102" s="329"/>
      <c r="K102" s="317"/>
      <c r="L102" s="318"/>
      <c r="M102" s="118" t="s">
        <v>197</v>
      </c>
      <c r="N102" s="119" t="s">
        <v>200</v>
      </c>
    </row>
    <row r="103" spans="1:14" x14ac:dyDescent="0.35">
      <c r="A103" s="337" t="s">
        <v>190</v>
      </c>
      <c r="B103" s="338"/>
      <c r="C103" s="338"/>
      <c r="D103" s="339"/>
      <c r="E103" s="343" t="s">
        <v>189</v>
      </c>
      <c r="F103" s="344"/>
      <c r="G103" s="347" t="s">
        <v>191</v>
      </c>
      <c r="H103" s="348"/>
      <c r="I103" s="348"/>
      <c r="J103" s="349"/>
      <c r="K103" s="353" t="s">
        <v>223</v>
      </c>
      <c r="L103" s="354"/>
      <c r="M103" s="360" t="s">
        <v>254</v>
      </c>
      <c r="N103" s="361" t="s">
        <v>253</v>
      </c>
    </row>
    <row r="104" spans="1:14" x14ac:dyDescent="0.35">
      <c r="A104" s="340"/>
      <c r="B104" s="341"/>
      <c r="C104" s="341"/>
      <c r="D104" s="342"/>
      <c r="E104" s="345"/>
      <c r="F104" s="346"/>
      <c r="G104" s="350"/>
      <c r="H104" s="351"/>
      <c r="I104" s="351"/>
      <c r="J104" s="352"/>
      <c r="K104" s="355"/>
      <c r="L104" s="356"/>
      <c r="M104" s="360" t="s">
        <v>256</v>
      </c>
      <c r="N104" s="361" t="s">
        <v>255</v>
      </c>
    </row>
    <row r="105" spans="1:14" x14ac:dyDescent="0.35">
      <c r="A105" s="322" t="s">
        <v>192</v>
      </c>
      <c r="B105" s="323"/>
      <c r="C105" s="323"/>
      <c r="D105" s="324"/>
      <c r="E105" s="325" t="s">
        <v>193</v>
      </c>
      <c r="F105" s="326"/>
      <c r="G105" s="319" t="s">
        <v>224</v>
      </c>
      <c r="H105" s="320"/>
      <c r="I105" s="320"/>
      <c r="J105" s="321"/>
      <c r="K105" s="330">
        <v>207453</v>
      </c>
      <c r="L105" s="318"/>
      <c r="M105" s="74"/>
      <c r="N105" s="97"/>
    </row>
    <row r="106" spans="1:14" ht="15" thickBot="1" x14ac:dyDescent="0.4">
      <c r="A106" s="332" t="s">
        <v>194</v>
      </c>
      <c r="B106" s="333"/>
      <c r="C106" s="333"/>
      <c r="D106" s="334"/>
      <c r="E106" s="335" t="s">
        <v>195</v>
      </c>
      <c r="F106" s="336"/>
      <c r="G106" s="357"/>
      <c r="H106" s="358"/>
      <c r="I106" s="358"/>
      <c r="J106" s="358"/>
      <c r="K106" s="358"/>
      <c r="L106" s="358"/>
      <c r="M106" s="358"/>
      <c r="N106" s="359"/>
    </row>
    <row r="107" spans="1:14" ht="15" thickTop="1" x14ac:dyDescent="0.35"/>
  </sheetData>
  <mergeCells count="279">
    <mergeCell ref="A105:D105"/>
    <mergeCell ref="E105:F105"/>
    <mergeCell ref="G105:J105"/>
    <mergeCell ref="K105:L105"/>
    <mergeCell ref="A106:D106"/>
    <mergeCell ref="E106:F106"/>
    <mergeCell ref="A103:D104"/>
    <mergeCell ref="E103:F104"/>
    <mergeCell ref="G103:J104"/>
    <mergeCell ref="K103:L104"/>
    <mergeCell ref="G106:N106"/>
    <mergeCell ref="A101:D101"/>
    <mergeCell ref="E101:F101"/>
    <mergeCell ref="G101:J101"/>
    <mergeCell ref="K101:L101"/>
    <mergeCell ref="A102:D102"/>
    <mergeCell ref="E102:F102"/>
    <mergeCell ref="G102:J102"/>
    <mergeCell ref="K102:L102"/>
    <mergeCell ref="A99:D99"/>
    <mergeCell ref="E99:F99"/>
    <mergeCell ref="G99:J99"/>
    <mergeCell ref="K99:L99"/>
    <mergeCell ref="A100:D100"/>
    <mergeCell ref="E100:F100"/>
    <mergeCell ref="G100:J100"/>
    <mergeCell ref="K100:L100"/>
    <mergeCell ref="A96:C96"/>
    <mergeCell ref="A97:N97"/>
    <mergeCell ref="A98:F98"/>
    <mergeCell ref="G98:L98"/>
    <mergeCell ref="M98:N98"/>
    <mergeCell ref="A92:C92"/>
    <mergeCell ref="A93:C93"/>
    <mergeCell ref="A94:C94"/>
    <mergeCell ref="A95:C95"/>
    <mergeCell ref="J92:L92"/>
    <mergeCell ref="J93:L93"/>
    <mergeCell ref="J94:L94"/>
    <mergeCell ref="J95:L95"/>
    <mergeCell ref="M92:N92"/>
    <mergeCell ref="M93:N93"/>
    <mergeCell ref="M94:N94"/>
    <mergeCell ref="M95:N95"/>
    <mergeCell ref="M96:N96"/>
    <mergeCell ref="H95:I95"/>
    <mergeCell ref="H96:I96"/>
    <mergeCell ref="H94:I94"/>
    <mergeCell ref="J96:L96"/>
    <mergeCell ref="A89:D89"/>
    <mergeCell ref="A90:D90"/>
    <mergeCell ref="J90:M90"/>
    <mergeCell ref="A91:D91"/>
    <mergeCell ref="J91:M91"/>
    <mergeCell ref="A86:G86"/>
    <mergeCell ref="J86:N86"/>
    <mergeCell ref="A87:D87"/>
    <mergeCell ref="A88:D88"/>
    <mergeCell ref="A83:G83"/>
    <mergeCell ref="A84:G84"/>
    <mergeCell ref="J84:M84"/>
    <mergeCell ref="A85:G85"/>
    <mergeCell ref="J85:M85"/>
    <mergeCell ref="A81:G81"/>
    <mergeCell ref="H81:I81"/>
    <mergeCell ref="A82:G82"/>
    <mergeCell ref="J80:N80"/>
    <mergeCell ref="A79:B79"/>
    <mergeCell ref="C79:D79"/>
    <mergeCell ref="E79:G79"/>
    <mergeCell ref="H79:L79"/>
    <mergeCell ref="B80:F80"/>
    <mergeCell ref="H80:I80"/>
    <mergeCell ref="A77:B77"/>
    <mergeCell ref="C77:D77"/>
    <mergeCell ref="E77:G77"/>
    <mergeCell ref="H77:L77"/>
    <mergeCell ref="A78:B78"/>
    <mergeCell ref="C78:D78"/>
    <mergeCell ref="E78:G78"/>
    <mergeCell ref="H78:L78"/>
    <mergeCell ref="A75:B75"/>
    <mergeCell ref="C75:D75"/>
    <mergeCell ref="E75:G75"/>
    <mergeCell ref="H75:L75"/>
    <mergeCell ref="A76:B76"/>
    <mergeCell ref="C76:D76"/>
    <mergeCell ref="E76:G76"/>
    <mergeCell ref="H76:L76"/>
    <mergeCell ref="A73:B73"/>
    <mergeCell ref="C73:D73"/>
    <mergeCell ref="E73:G73"/>
    <mergeCell ref="H73:L73"/>
    <mergeCell ref="A74:B74"/>
    <mergeCell ref="C74:D74"/>
    <mergeCell ref="E74:G74"/>
    <mergeCell ref="H74:L74"/>
    <mergeCell ref="A71:B71"/>
    <mergeCell ref="C71:D71"/>
    <mergeCell ref="E71:G71"/>
    <mergeCell ref="I71:M71"/>
    <mergeCell ref="A72:B72"/>
    <mergeCell ref="C72:D72"/>
    <mergeCell ref="E72:G72"/>
    <mergeCell ref="H72:N72"/>
    <mergeCell ref="A69:B69"/>
    <mergeCell ref="C69:D69"/>
    <mergeCell ref="E69:G69"/>
    <mergeCell ref="H69:L69"/>
    <mergeCell ref="A70:B70"/>
    <mergeCell ref="C70:D70"/>
    <mergeCell ref="E70:G70"/>
    <mergeCell ref="H70:L70"/>
    <mergeCell ref="E66:G66"/>
    <mergeCell ref="H66:L66"/>
    <mergeCell ref="A67:B67"/>
    <mergeCell ref="C67:G67"/>
    <mergeCell ref="H67:L67"/>
    <mergeCell ref="A68:B68"/>
    <mergeCell ref="C68:D68"/>
    <mergeCell ref="E68:G68"/>
    <mergeCell ref="H68:L68"/>
    <mergeCell ref="A66:B66"/>
    <mergeCell ref="C66:D66"/>
    <mergeCell ref="E64:G64"/>
    <mergeCell ref="H64:L64"/>
    <mergeCell ref="A65:B65"/>
    <mergeCell ref="C65:D65"/>
    <mergeCell ref="E65:G65"/>
    <mergeCell ref="H65:L65"/>
    <mergeCell ref="E62:G62"/>
    <mergeCell ref="I62:M62"/>
    <mergeCell ref="A63:B63"/>
    <mergeCell ref="C63:D63"/>
    <mergeCell ref="E63:G63"/>
    <mergeCell ref="A64:B64"/>
    <mergeCell ref="C64:D64"/>
    <mergeCell ref="A62:B62"/>
    <mergeCell ref="C62:D62"/>
    <mergeCell ref="H63:N63"/>
    <mergeCell ref="A60:B60"/>
    <mergeCell ref="C60:D60"/>
    <mergeCell ref="E60:G60"/>
    <mergeCell ref="H60:L60"/>
    <mergeCell ref="E61:G61"/>
    <mergeCell ref="H61:L61"/>
    <mergeCell ref="A58:B58"/>
    <mergeCell ref="C58:D58"/>
    <mergeCell ref="E58:G58"/>
    <mergeCell ref="H58:L58"/>
    <mergeCell ref="A59:B59"/>
    <mergeCell ref="C59:D59"/>
    <mergeCell ref="E59:G59"/>
    <mergeCell ref="H59:L59"/>
    <mergeCell ref="A61:B61"/>
    <mergeCell ref="C61:D61"/>
    <mergeCell ref="A56:B56"/>
    <mergeCell ref="C56:D56"/>
    <mergeCell ref="E56:G56"/>
    <mergeCell ref="H56:L56"/>
    <mergeCell ref="A57:B57"/>
    <mergeCell ref="C57:D57"/>
    <mergeCell ref="E57:G57"/>
    <mergeCell ref="H57:L57"/>
    <mergeCell ref="A54:B54"/>
    <mergeCell ref="C54:D54"/>
    <mergeCell ref="E54:G54"/>
    <mergeCell ref="I54:M54"/>
    <mergeCell ref="A55:B55"/>
    <mergeCell ref="C55:D55"/>
    <mergeCell ref="E55:G55"/>
    <mergeCell ref="H55:L55"/>
    <mergeCell ref="E52:F52"/>
    <mergeCell ref="H52:I52"/>
    <mergeCell ref="K52:L52"/>
    <mergeCell ref="B53:F53"/>
    <mergeCell ref="H53:I53"/>
    <mergeCell ref="K53:L53"/>
    <mergeCell ref="A50:B50"/>
    <mergeCell ref="C50:D50"/>
    <mergeCell ref="E50:F50"/>
    <mergeCell ref="H50:I50"/>
    <mergeCell ref="K50:L50"/>
    <mergeCell ref="A51:B51"/>
    <mergeCell ref="C51:D51"/>
    <mergeCell ref="E51:F51"/>
    <mergeCell ref="H51:I51"/>
    <mergeCell ref="K51:L51"/>
    <mergeCell ref="A48:C48"/>
    <mergeCell ref="F48:G48"/>
    <mergeCell ref="H48:I48"/>
    <mergeCell ref="K48:L48"/>
    <mergeCell ref="A49:D49"/>
    <mergeCell ref="E49:G49"/>
    <mergeCell ref="H49:I49"/>
    <mergeCell ref="K49:L49"/>
    <mergeCell ref="A46:C46"/>
    <mergeCell ref="F46:G46"/>
    <mergeCell ref="H46:I46"/>
    <mergeCell ref="K46:L46"/>
    <mergeCell ref="A47:C47"/>
    <mergeCell ref="F47:G47"/>
    <mergeCell ref="H47:I47"/>
    <mergeCell ref="K47:L47"/>
    <mergeCell ref="A44:C44"/>
    <mergeCell ref="F44:G44"/>
    <mergeCell ref="H44:I44"/>
    <mergeCell ref="K44:L44"/>
    <mergeCell ref="A45:C45"/>
    <mergeCell ref="F45:G45"/>
    <mergeCell ref="H45:I45"/>
    <mergeCell ref="K45:L45"/>
    <mergeCell ref="A41:D41"/>
    <mergeCell ref="H41:I41"/>
    <mergeCell ref="B42:F42"/>
    <mergeCell ref="H42:N42"/>
    <mergeCell ref="B43:C43"/>
    <mergeCell ref="D43:E43"/>
    <mergeCell ref="F43:G43"/>
    <mergeCell ref="H43:I43"/>
    <mergeCell ref="K43:L43"/>
    <mergeCell ref="A38:D38"/>
    <mergeCell ref="H38:I38"/>
    <mergeCell ref="A39:D39"/>
    <mergeCell ref="H39:I39"/>
    <mergeCell ref="A40:D40"/>
    <mergeCell ref="H40:I40"/>
    <mergeCell ref="A36:D36"/>
    <mergeCell ref="E36:F36"/>
    <mergeCell ref="H36:I36"/>
    <mergeCell ref="A37:D37"/>
    <mergeCell ref="E37:F37"/>
    <mergeCell ref="H37:I37"/>
    <mergeCell ref="A33:D33"/>
    <mergeCell ref="F33:G33"/>
    <mergeCell ref="H33:I33"/>
    <mergeCell ref="A34:G34"/>
    <mergeCell ref="H34:I34"/>
    <mergeCell ref="B35:C35"/>
    <mergeCell ref="H35:I35"/>
    <mergeCell ref="A31:D31"/>
    <mergeCell ref="F31:G31"/>
    <mergeCell ref="H31:N31"/>
    <mergeCell ref="A32:D32"/>
    <mergeCell ref="F32:G32"/>
    <mergeCell ref="I32:M32"/>
    <mergeCell ref="A28:D28"/>
    <mergeCell ref="H28:K28"/>
    <mergeCell ref="A29:D29"/>
    <mergeCell ref="F29:G29"/>
    <mergeCell ref="H29:K29"/>
    <mergeCell ref="A30:D30"/>
    <mergeCell ref="F30:G30"/>
    <mergeCell ref="H30:K30"/>
    <mergeCell ref="A26:D26"/>
    <mergeCell ref="F26:G26"/>
    <mergeCell ref="H26:K26"/>
    <mergeCell ref="A27:D27"/>
    <mergeCell ref="F27:G27"/>
    <mergeCell ref="H27:K27"/>
    <mergeCell ref="A25:D25"/>
    <mergeCell ref="F25:G25"/>
    <mergeCell ref="H25:K25"/>
    <mergeCell ref="H21:I21"/>
    <mergeCell ref="A22:D22"/>
    <mergeCell ref="F22:G22"/>
    <mergeCell ref="H22:K22"/>
    <mergeCell ref="A23:D23"/>
    <mergeCell ref="F23:G23"/>
    <mergeCell ref="H23:K23"/>
    <mergeCell ref="A1:N1"/>
    <mergeCell ref="C2:K2"/>
    <mergeCell ref="A4:A18"/>
    <mergeCell ref="B19:M19"/>
    <mergeCell ref="A20:G20"/>
    <mergeCell ref="H20:N20"/>
    <mergeCell ref="A24:D24"/>
    <mergeCell ref="F24:G24"/>
    <mergeCell ref="H24:K24"/>
  </mergeCells>
  <hyperlinks>
    <hyperlink ref="H96" r:id="rId1"/>
  </hyperlinks>
  <printOptions verticalCentered="1"/>
  <pageMargins left="1.1023622047244095" right="0.70866141732283472" top="0" bottom="0" header="0.31496062992125984" footer="0.31496062992125984"/>
  <pageSetup paperSize="9" scale="50" fitToWidth="0" orientation="portrait" horizont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ocak 2024</vt:lpstr>
      <vt:lpstr>'ocak 2024'!Yazdırma_Alanı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2024-04-30T07:10:31Z</dcterms:modified>
</cp:coreProperties>
</file>